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santos\AppData\Local\Microsoft\Windows\INetCache\Content.Outlook\ZOO8O0QY\"/>
    </mc:Choice>
  </mc:AlternateContent>
  <workbookProtection workbookAlgorithmName="SHA-512" workbookHashValue="IFr2teup23WdX/eCekk8DIjIiawOOaPmjnEw5gfUCTkBaNA5NIg0UR12YI0R3u0Uim4wkVY84gGY3nfV2c40gg==" workbookSaltValue="SGBIAEZxSYr03dY5HF+PJg==" workbookSpinCount="100000" lockStructure="1"/>
  <bookViews>
    <workbookView xWindow="0" yWindow="0" windowWidth="21600" windowHeight="9630" tabRatio="794"/>
  </bookViews>
  <sheets>
    <sheet name="Charter Cia GI À VISTA" sheetId="7" r:id="rId1"/>
    <sheet name="Executivo Estrangeiro" sheetId="2" r:id="rId2"/>
    <sheet name="Aeroporto" sheetId="20" state="hidden" r:id="rId3"/>
    <sheet name="Executivo Brasileira" sheetId="18" state="hidden" r:id="rId4"/>
    <sheet name="Tarifas Embarque e Conexão" sheetId="19" state="hidden" r:id="rId5"/>
    <sheet name="FIR ORIGEM" sheetId="12" state="hidden" r:id="rId6"/>
    <sheet name="ORIGEM" sheetId="16" state="hidden" r:id="rId7"/>
    <sheet name="DESTINO" sheetId="17" state="hidden" r:id="rId8"/>
    <sheet name="FIR DESTINO" sheetId="9" state="hidden" r:id="rId9"/>
    <sheet name="TABELA FATOR PESO" sheetId="8" state="hidden" r:id="rId10"/>
    <sheet name="PAN G2" sheetId="11" state="hidden" r:id="rId11"/>
    <sheet name="AEROP TARIF" sheetId="15" state="hidden" r:id="rId12"/>
  </sheets>
  <definedNames>
    <definedName name="_xlnm._FilterDatabase" localSheetId="0" hidden="1">'Charter Cia GI À VISTA'!$A$56:$J$56</definedName>
    <definedName name="_xlnm._FilterDatabase" localSheetId="7" hidden="1">DESTINO!$A$1:$G$629</definedName>
    <definedName name="_xlnm._FilterDatabase" localSheetId="8" hidden="1">'FIR DESTINO'!$A$4:$I$431</definedName>
    <definedName name="_xlnm._FilterDatabase" localSheetId="5" hidden="1">'FIR ORIGEM'!$A$5:$I$482</definedName>
    <definedName name="_xlnm._FilterDatabase" localSheetId="6" hidden="1">ORIGEM!$A$1:$G$605</definedName>
    <definedName name="_xlnm._FilterDatabase" localSheetId="10" hidden="1">'PAN G2'!$A$1:$B$607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5" i="2" l="1"/>
  <c r="P145" i="7" l="1"/>
  <c r="C8" i="2" l="1"/>
  <c r="F89" i="2" l="1"/>
  <c r="F75" i="2"/>
  <c r="G75" i="2" s="1"/>
  <c r="Y134" i="7"/>
  <c r="M141" i="7" l="1"/>
  <c r="C9" i="7"/>
  <c r="E18" i="7" s="1"/>
  <c r="P146" i="7" l="1"/>
  <c r="F30" i="2" l="1"/>
  <c r="H38" i="19" l="1"/>
  <c r="F38" i="19"/>
  <c r="D38" i="19"/>
  <c r="G612" i="17" l="1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11" i="17"/>
  <c r="C13" i="7" l="1"/>
  <c r="C12" i="7"/>
  <c r="C14" i="7" l="1"/>
  <c r="M147" i="2" l="1"/>
  <c r="K113" i="2"/>
  <c r="K108" i="2"/>
  <c r="M146" i="2"/>
  <c r="K106" i="18"/>
  <c r="K111" i="18"/>
  <c r="M146" i="18"/>
  <c r="C13" i="18"/>
  <c r="C12" i="18"/>
  <c r="D97" i="18" s="1"/>
  <c r="C11" i="18"/>
  <c r="C8" i="18"/>
  <c r="K92" i="7"/>
  <c r="K97" i="7"/>
  <c r="E20" i="7"/>
  <c r="C59" i="7" s="1"/>
  <c r="C8" i="7"/>
  <c r="C13" i="2"/>
  <c r="D60" i="2"/>
  <c r="C97" i="2" s="1"/>
  <c r="C12" i="2"/>
  <c r="C11" i="2"/>
  <c r="C134" i="12"/>
  <c r="C128" i="9"/>
  <c r="C21" i="12"/>
  <c r="C22" i="12"/>
  <c r="C23" i="12"/>
  <c r="C24" i="12"/>
  <c r="C25" i="12"/>
  <c r="C26" i="12"/>
  <c r="C27" i="12"/>
  <c r="C28" i="12"/>
  <c r="C29" i="12"/>
  <c r="C30" i="12"/>
  <c r="C32" i="12"/>
  <c r="C34" i="12"/>
  <c r="C35" i="12"/>
  <c r="C36" i="12"/>
  <c r="C37" i="12"/>
  <c r="C38" i="12"/>
  <c r="C39" i="12"/>
  <c r="C40" i="12"/>
  <c r="C41" i="12"/>
  <c r="C42" i="12"/>
  <c r="C43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8" i="12"/>
  <c r="C70" i="12"/>
  <c r="C72" i="12"/>
  <c r="C73" i="12"/>
  <c r="C75" i="12"/>
  <c r="C76" i="12"/>
  <c r="C77" i="12"/>
  <c r="C78" i="12"/>
  <c r="C79" i="12"/>
  <c r="C80" i="12"/>
  <c r="C81" i="12"/>
  <c r="C82" i="12"/>
  <c r="C83" i="12"/>
  <c r="C84" i="12"/>
  <c r="C86" i="12"/>
  <c r="C87" i="12"/>
  <c r="C88" i="12"/>
  <c r="C89" i="12"/>
  <c r="C91" i="12"/>
  <c r="C92" i="12"/>
  <c r="C94" i="12"/>
  <c r="C95" i="12"/>
  <c r="C96" i="12"/>
  <c r="C98" i="12"/>
  <c r="C99" i="12"/>
  <c r="C100" i="12"/>
  <c r="C101" i="12"/>
  <c r="C103" i="12"/>
  <c r="C104" i="12"/>
  <c r="C105" i="12"/>
  <c r="C106" i="12"/>
  <c r="C107" i="12"/>
  <c r="C108" i="12"/>
  <c r="C109" i="12"/>
  <c r="C110" i="12"/>
  <c r="C111" i="12"/>
  <c r="C112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30" i="12"/>
  <c r="C131" i="12"/>
  <c r="C135" i="12"/>
  <c r="C137" i="12"/>
  <c r="C138" i="12"/>
  <c r="C139" i="12"/>
  <c r="C140" i="12"/>
  <c r="C141" i="12"/>
  <c r="C144" i="12"/>
  <c r="C145" i="12"/>
  <c r="C146" i="12"/>
  <c r="C147" i="12"/>
  <c r="C148" i="12"/>
  <c r="C149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2" i="12"/>
  <c r="C253" i="12"/>
  <c r="C254" i="12"/>
  <c r="C255" i="12"/>
  <c r="C256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8" i="12"/>
  <c r="C329" i="12"/>
  <c r="C330" i="12"/>
  <c r="C333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2" i="12"/>
  <c r="C373" i="12"/>
  <c r="C374" i="12"/>
  <c r="C375" i="12"/>
  <c r="C376" i="12"/>
  <c r="C377" i="12"/>
  <c r="C379" i="12"/>
  <c r="C382" i="12"/>
  <c r="C383" i="12"/>
  <c r="C384" i="12"/>
  <c r="C386" i="12"/>
  <c r="C387" i="12"/>
  <c r="C388" i="12"/>
  <c r="C389" i="12"/>
  <c r="C390" i="12"/>
  <c r="C391" i="12"/>
  <c r="C392" i="12"/>
  <c r="C393" i="12"/>
  <c r="C395" i="12"/>
  <c r="C396" i="12"/>
  <c r="C397" i="12"/>
  <c r="C398" i="12"/>
  <c r="C399" i="12"/>
  <c r="C400" i="12"/>
  <c r="C401" i="12"/>
  <c r="C403" i="12"/>
  <c r="C404" i="12"/>
  <c r="C406" i="12"/>
  <c r="C407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7" i="12"/>
  <c r="C428" i="12"/>
  <c r="C429" i="12"/>
  <c r="C430" i="12"/>
  <c r="C431" i="12"/>
  <c r="C433" i="12"/>
  <c r="C434" i="12"/>
  <c r="C435" i="12"/>
  <c r="C436" i="12"/>
  <c r="C437" i="12"/>
  <c r="C438" i="12"/>
  <c r="C439" i="12"/>
  <c r="C441" i="12"/>
  <c r="C442" i="12"/>
  <c r="C443" i="12"/>
  <c r="C444" i="12"/>
  <c r="C445" i="12"/>
  <c r="C446" i="12"/>
  <c r="C447" i="12"/>
  <c r="C448" i="12"/>
  <c r="C450" i="12"/>
  <c r="C451" i="12"/>
  <c r="C452" i="12"/>
  <c r="C453" i="12"/>
  <c r="C454" i="12"/>
  <c r="C456" i="12"/>
  <c r="C458" i="12"/>
  <c r="C459" i="12"/>
  <c r="C460" i="12"/>
  <c r="C462" i="12"/>
  <c r="C463" i="12"/>
  <c r="C464" i="12"/>
  <c r="C465" i="12"/>
  <c r="C466" i="12"/>
  <c r="C467" i="12"/>
  <c r="C468" i="12"/>
  <c r="C469" i="12"/>
  <c r="C470" i="12"/>
  <c r="C473" i="12"/>
  <c r="C19" i="12"/>
  <c r="C20" i="12"/>
  <c r="C18" i="12"/>
  <c r="C11" i="12"/>
  <c r="C56" i="9"/>
  <c r="C57" i="9"/>
  <c r="C129" i="9"/>
  <c r="C130" i="9"/>
  <c r="C140" i="9"/>
  <c r="C149" i="9"/>
  <c r="C152" i="9"/>
  <c r="C153" i="9"/>
  <c r="C159" i="9"/>
  <c r="C178" i="9"/>
  <c r="C262" i="9"/>
  <c r="C272" i="9"/>
  <c r="C280" i="9"/>
  <c r="C291" i="9"/>
  <c r="C301" i="9"/>
  <c r="C325" i="9"/>
  <c r="C334" i="9"/>
  <c r="C336" i="9"/>
  <c r="C345" i="9"/>
  <c r="C352" i="9"/>
  <c r="C355" i="9"/>
  <c r="C360" i="9"/>
  <c r="C374" i="9"/>
  <c r="C375" i="9"/>
  <c r="C382" i="9"/>
  <c r="C384" i="9"/>
  <c r="C390" i="9"/>
  <c r="C391" i="9"/>
  <c r="C414" i="9"/>
  <c r="C421" i="9"/>
  <c r="C442" i="9"/>
  <c r="C444" i="9"/>
  <c r="C449" i="9"/>
  <c r="C450" i="9"/>
  <c r="C460" i="9"/>
  <c r="C18" i="9"/>
  <c r="C10" i="9"/>
  <c r="D31" i="12"/>
  <c r="C31" i="12"/>
  <c r="D33" i="12"/>
  <c r="C33" i="12"/>
  <c r="D44" i="12"/>
  <c r="C44" i="12"/>
  <c r="D66" i="12"/>
  <c r="C66" i="12"/>
  <c r="D67" i="12"/>
  <c r="C67" i="12"/>
  <c r="D69" i="12"/>
  <c r="C69" i="12"/>
  <c r="D71" i="12"/>
  <c r="C71" i="12"/>
  <c r="D74" i="12"/>
  <c r="C74" i="12"/>
  <c r="D85" i="12"/>
  <c r="C85" i="12"/>
  <c r="D90" i="12"/>
  <c r="C90" i="12"/>
  <c r="D93" i="12"/>
  <c r="C93" i="12"/>
  <c r="D97" i="12"/>
  <c r="C97" i="12"/>
  <c r="D102" i="12"/>
  <c r="C102" i="12"/>
  <c r="D113" i="12"/>
  <c r="C113" i="12"/>
  <c r="D128" i="12"/>
  <c r="C128" i="12"/>
  <c r="D129" i="12"/>
  <c r="C129" i="12"/>
  <c r="D132" i="12"/>
  <c r="C132" i="12"/>
  <c r="D133" i="12"/>
  <c r="C133" i="12"/>
  <c r="D136" i="12"/>
  <c r="C136" i="12"/>
  <c r="D142" i="12"/>
  <c r="C142" i="12"/>
  <c r="D143" i="12"/>
  <c r="C143" i="12"/>
  <c r="D150" i="12"/>
  <c r="C150" i="12"/>
  <c r="D166" i="12"/>
  <c r="C166" i="12"/>
  <c r="D251" i="12"/>
  <c r="C251" i="12"/>
  <c r="D257" i="12"/>
  <c r="C257" i="12"/>
  <c r="D312" i="12"/>
  <c r="C312" i="12"/>
  <c r="D327" i="12"/>
  <c r="C327" i="12"/>
  <c r="D331" i="12"/>
  <c r="C331" i="12"/>
  <c r="D332" i="12"/>
  <c r="C332" i="12"/>
  <c r="D334" i="12"/>
  <c r="C334" i="12"/>
  <c r="D371" i="12"/>
  <c r="C371" i="12"/>
  <c r="D378" i="12"/>
  <c r="C378" i="12"/>
  <c r="D380" i="12"/>
  <c r="C380" i="12"/>
  <c r="D381" i="12"/>
  <c r="C381" i="12"/>
  <c r="D385" i="12"/>
  <c r="C385" i="12"/>
  <c r="D394" i="12"/>
  <c r="C394" i="12"/>
  <c r="D402" i="12"/>
  <c r="C402" i="12"/>
  <c r="D405" i="12"/>
  <c r="C405" i="12"/>
  <c r="D408" i="12"/>
  <c r="C408" i="12"/>
  <c r="D426" i="12"/>
  <c r="C426" i="12"/>
  <c r="D432" i="12"/>
  <c r="C432" i="12"/>
  <c r="D440" i="12"/>
  <c r="C440" i="12"/>
  <c r="D449" i="12"/>
  <c r="C449" i="12"/>
  <c r="D455" i="12"/>
  <c r="C455" i="12"/>
  <c r="D457" i="12"/>
  <c r="C457" i="12"/>
  <c r="D461" i="12"/>
  <c r="C461" i="12"/>
  <c r="D471" i="12"/>
  <c r="C471" i="12"/>
  <c r="D472" i="12"/>
  <c r="C472" i="12"/>
  <c r="C36" i="9"/>
  <c r="C45" i="9"/>
  <c r="C35" i="9"/>
  <c r="C20" i="9"/>
  <c r="C111" i="9"/>
  <c r="C46" i="9"/>
  <c r="C467" i="9"/>
  <c r="C455" i="9"/>
  <c r="C451" i="9"/>
  <c r="C432" i="9"/>
  <c r="C385" i="9"/>
  <c r="C376" i="9"/>
  <c r="C370" i="9"/>
  <c r="C368" i="9"/>
  <c r="C361" i="9"/>
  <c r="C324" i="9"/>
  <c r="C322" i="9"/>
  <c r="C321" i="9"/>
  <c r="C317" i="9"/>
  <c r="C302" i="9"/>
  <c r="C245" i="9"/>
  <c r="C239" i="9"/>
  <c r="C223" i="9"/>
  <c r="C188" i="9"/>
  <c r="C181" i="9"/>
  <c r="C180" i="9"/>
  <c r="C161" i="9"/>
  <c r="C158" i="9"/>
  <c r="C144" i="9"/>
  <c r="C137" i="9"/>
  <c r="C136" i="9"/>
  <c r="C127" i="9"/>
  <c r="C126" i="9"/>
  <c r="C123" i="9"/>
  <c r="C122" i="9"/>
  <c r="C108" i="9"/>
  <c r="C97" i="9"/>
  <c r="C93" i="9"/>
  <c r="C89" i="9"/>
  <c r="C86" i="9"/>
  <c r="C81" i="9"/>
  <c r="C70" i="9"/>
  <c r="C67" i="9"/>
  <c r="C65" i="9"/>
  <c r="C63" i="9"/>
  <c r="C62" i="9"/>
  <c r="C44" i="9"/>
  <c r="C42" i="9"/>
  <c r="C31" i="9"/>
  <c r="C29" i="9"/>
  <c r="A8" i="9"/>
  <c r="B8" i="9" s="1"/>
  <c r="C8" i="9"/>
  <c r="D8" i="9" s="1"/>
  <c r="E8" i="9" s="1"/>
  <c r="F8" i="9" s="1"/>
  <c r="G8" i="9" s="1"/>
  <c r="H8" i="9" s="1"/>
  <c r="I8" i="9" s="1"/>
  <c r="B9" i="12"/>
  <c r="C9" i="12"/>
  <c r="D9" i="12"/>
  <c r="E9" i="12" s="1"/>
  <c r="F9" i="12" s="1"/>
  <c r="G9" i="12"/>
  <c r="H9" i="12" s="1"/>
  <c r="I9" i="12" s="1"/>
  <c r="A153" i="8"/>
  <c r="A154" i="8"/>
  <c r="B152" i="8"/>
  <c r="B153" i="8"/>
  <c r="G8" i="8"/>
  <c r="I8" i="8"/>
  <c r="A453" i="8"/>
  <c r="A403" i="8"/>
  <c r="A404" i="8" s="1"/>
  <c r="A353" i="8"/>
  <c r="A354" i="8"/>
  <c r="B354" i="8" s="1"/>
  <c r="A355" i="8"/>
  <c r="A303" i="8"/>
  <c r="A304" i="8"/>
  <c r="A305" i="8" s="1"/>
  <c r="A306" i="8" s="1"/>
  <c r="A307" i="8" s="1"/>
  <c r="A308" i="8" s="1"/>
  <c r="A309" i="8" s="1"/>
  <c r="A310" i="8" s="1"/>
  <c r="A311" i="8" s="1"/>
  <c r="A312" i="8" s="1"/>
  <c r="A313" i="8" s="1"/>
  <c r="B313" i="8" s="1"/>
  <c r="A253" i="8"/>
  <c r="A254" i="8"/>
  <c r="A203" i="8"/>
  <c r="B203" i="8" s="1"/>
  <c r="A204" i="8"/>
  <c r="A205" i="8" s="1"/>
  <c r="A103" i="8"/>
  <c r="A104" i="8"/>
  <c r="A53" i="8"/>
  <c r="A54" i="8"/>
  <c r="A3" i="8"/>
  <c r="B3" i="8" s="1"/>
  <c r="B452" i="8"/>
  <c r="B402" i="8"/>
  <c r="B352" i="8"/>
  <c r="B302" i="8"/>
  <c r="B252" i="8"/>
  <c r="B202" i="8"/>
  <c r="B102" i="8"/>
  <c r="B52" i="8"/>
  <c r="B2" i="8"/>
  <c r="A4" i="8"/>
  <c r="B53" i="8"/>
  <c r="B353" i="8"/>
  <c r="B253" i="8"/>
  <c r="B304" i="8"/>
  <c r="B103" i="8"/>
  <c r="B303" i="8"/>
  <c r="B403" i="8"/>
  <c r="B305" i="8"/>
  <c r="B306" i="8"/>
  <c r="B307" i="8"/>
  <c r="B308" i="8"/>
  <c r="B309" i="8"/>
  <c r="B310" i="8"/>
  <c r="B311" i="8"/>
  <c r="B312" i="8"/>
  <c r="A314" i="8"/>
  <c r="D39" i="7" l="1"/>
  <c r="G40" i="7"/>
  <c r="D38" i="7"/>
  <c r="G39" i="7"/>
  <c r="D41" i="7"/>
  <c r="D37" i="7"/>
  <c r="G38" i="7"/>
  <c r="D40" i="7"/>
  <c r="G41" i="7"/>
  <c r="G37" i="7"/>
  <c r="G33" i="7"/>
  <c r="D34" i="7"/>
  <c r="G32" i="7"/>
  <c r="D33" i="7"/>
  <c r="D32" i="7"/>
  <c r="G35" i="7"/>
  <c r="G31" i="7"/>
  <c r="G34" i="7"/>
  <c r="D35" i="7"/>
  <c r="D31" i="7"/>
  <c r="F89" i="18"/>
  <c r="D98" i="18" s="1"/>
  <c r="D30" i="18"/>
  <c r="C94" i="18" s="1"/>
  <c r="F60" i="18"/>
  <c r="D96" i="18" s="1"/>
  <c r="F75" i="18"/>
  <c r="X121" i="18"/>
  <c r="Z121" i="18" s="1"/>
  <c r="Z136" i="18" s="1"/>
  <c r="Z134" i="18" s="1"/>
  <c r="F60" i="2"/>
  <c r="D97" i="2" s="1"/>
  <c r="D75" i="2"/>
  <c r="C98" i="2" s="1"/>
  <c r="U118" i="7"/>
  <c r="W118" i="7" s="1"/>
  <c r="W133" i="7" s="1"/>
  <c r="AA131" i="7" s="1"/>
  <c r="H18" i="7"/>
  <c r="H20" i="7" s="1"/>
  <c r="D59" i="7" s="1"/>
  <c r="P141" i="7" s="1"/>
  <c r="K137" i="7"/>
  <c r="M146" i="7" s="1"/>
  <c r="B204" i="8"/>
  <c r="A255" i="8"/>
  <c r="B254" i="8"/>
  <c r="A315" i="8"/>
  <c r="B314" i="8"/>
  <c r="A5" i="8"/>
  <c r="B4" i="8"/>
  <c r="A55" i="8"/>
  <c r="B54" i="8"/>
  <c r="A206" i="8"/>
  <c r="B205" i="8"/>
  <c r="A405" i="8"/>
  <c r="B404" i="8"/>
  <c r="B104" i="8"/>
  <c r="A105" i="8"/>
  <c r="A356" i="8"/>
  <c r="B355" i="8"/>
  <c r="B154" i="8"/>
  <c r="A155" i="8"/>
  <c r="A454" i="8"/>
  <c r="B453" i="8"/>
  <c r="D60" i="18"/>
  <c r="C96" i="18" s="1"/>
  <c r="D75" i="18"/>
  <c r="C97" i="18" s="1"/>
  <c r="D30" i="2"/>
  <c r="C94" i="2" s="1"/>
  <c r="W121" i="2"/>
  <c r="Y121" i="2" s="1"/>
  <c r="Y136" i="2" s="1"/>
  <c r="D94" i="2"/>
  <c r="P146" i="2" s="1"/>
  <c r="D89" i="2"/>
  <c r="C99" i="2" s="1"/>
  <c r="D99" i="2"/>
  <c r="P149" i="2" s="1"/>
  <c r="B508" i="11"/>
  <c r="B371" i="11"/>
  <c r="B382" i="11"/>
  <c r="B331" i="11"/>
  <c r="B91" i="11"/>
  <c r="B252" i="11"/>
  <c r="B334" i="11"/>
  <c r="B15" i="11"/>
  <c r="B388" i="11"/>
  <c r="B165" i="11"/>
  <c r="B494" i="11"/>
  <c r="B113" i="11"/>
  <c r="B254" i="11"/>
  <c r="B373" i="11"/>
  <c r="B514" i="11"/>
  <c r="B41" i="11"/>
  <c r="B211" i="11"/>
  <c r="B332" i="11"/>
  <c r="B478" i="11"/>
  <c r="B243" i="11"/>
  <c r="B181" i="11"/>
  <c r="B492" i="11"/>
  <c r="B154" i="11"/>
  <c r="B76" i="11"/>
  <c r="B39" i="11"/>
  <c r="B312" i="11"/>
  <c r="B261" i="11"/>
  <c r="B515" i="11"/>
  <c r="B182" i="11"/>
  <c r="B329" i="11"/>
  <c r="B384" i="11"/>
  <c r="B330" i="11"/>
  <c r="B191" i="11"/>
  <c r="F30" i="18"/>
  <c r="D94" i="18" s="1"/>
  <c r="D89" i="18"/>
  <c r="C98" i="18" s="1"/>
  <c r="K143" i="18"/>
  <c r="K141" i="2"/>
  <c r="M150" i="2" s="1"/>
  <c r="D29" i="7"/>
  <c r="Y134" i="2" l="1"/>
  <c r="AA134" i="2" s="1"/>
  <c r="M148" i="2" s="1"/>
  <c r="Y133" i="2"/>
  <c r="W131" i="7"/>
  <c r="Y131" i="7" s="1"/>
  <c r="AC131" i="7"/>
  <c r="P146" i="18"/>
  <c r="G30" i="7"/>
  <c r="D36" i="7"/>
  <c r="Z133" i="18"/>
  <c r="G75" i="18"/>
  <c r="AB136" i="18"/>
  <c r="M151" i="18" s="1"/>
  <c r="AA136" i="2"/>
  <c r="M151" i="2" s="1"/>
  <c r="W130" i="7"/>
  <c r="Y133" i="7"/>
  <c r="M147" i="7" s="1"/>
  <c r="D30" i="7"/>
  <c r="O133" i="7"/>
  <c r="P133" i="7" s="1"/>
  <c r="K138" i="7"/>
  <c r="A455" i="8"/>
  <c r="B454" i="8"/>
  <c r="A357" i="8"/>
  <c r="B356" i="8"/>
  <c r="A406" i="8"/>
  <c r="B405" i="8"/>
  <c r="A56" i="8"/>
  <c r="B55" i="8"/>
  <c r="B315" i="8"/>
  <c r="A316" i="8"/>
  <c r="B155" i="8"/>
  <c r="A156" i="8"/>
  <c r="A106" i="8"/>
  <c r="B105" i="8"/>
  <c r="A207" i="8"/>
  <c r="B206" i="8"/>
  <c r="A6" i="8"/>
  <c r="B5" i="8"/>
  <c r="A256" i="8"/>
  <c r="B255" i="8"/>
  <c r="D98" i="2"/>
  <c r="B40" i="11"/>
  <c r="B407" i="11"/>
  <c r="B92" i="11"/>
  <c r="B473" i="11"/>
  <c r="B183" i="11"/>
  <c r="B320" i="11"/>
  <c r="B509" i="11"/>
  <c r="B127" i="11"/>
  <c r="B452" i="11"/>
  <c r="B126" i="11"/>
  <c r="B159" i="11"/>
  <c r="B517" i="11"/>
  <c r="B372" i="11"/>
  <c r="B73" i="11"/>
  <c r="B387" i="11"/>
  <c r="B37" i="11"/>
  <c r="B79" i="11"/>
  <c r="B406" i="11"/>
  <c r="B314" i="11"/>
  <c r="B160" i="11"/>
  <c r="B26" i="11"/>
  <c r="B481" i="11"/>
  <c r="B363" i="11"/>
  <c r="B214" i="11"/>
  <c r="B71" i="11"/>
  <c r="B389" i="11"/>
  <c r="B28" i="11"/>
  <c r="B365" i="11"/>
  <c r="B535" i="11"/>
  <c r="B302" i="11"/>
  <c r="B212" i="11"/>
  <c r="B42" i="11"/>
  <c r="B5" i="11"/>
  <c r="B333" i="11"/>
  <c r="B72" i="11"/>
  <c r="B297" i="11"/>
  <c r="B518" i="11"/>
  <c r="B152" i="11"/>
  <c r="B534" i="11"/>
  <c r="B381" i="11"/>
  <c r="B213" i="11"/>
  <c r="B38" i="11"/>
  <c r="B374" i="11"/>
  <c r="B550" i="11"/>
  <c r="B25" i="11"/>
  <c r="B253" i="11"/>
  <c r="B70" i="11"/>
  <c r="B14" i="11"/>
  <c r="B364" i="11"/>
  <c r="B498" i="11"/>
  <c r="B519" i="11"/>
  <c r="B383" i="11"/>
  <c r="B298" i="11"/>
  <c r="B143" i="11"/>
  <c r="B607" i="11"/>
  <c r="B409" i="11"/>
  <c r="B327" i="11"/>
  <c r="B176" i="11"/>
  <c r="B29" i="11"/>
  <c r="B368" i="11"/>
  <c r="B548" i="11"/>
  <c r="B305" i="11"/>
  <c r="B480" i="11"/>
  <c r="B150" i="11"/>
  <c r="B164" i="11"/>
  <c r="B27" i="11"/>
  <c r="B408" i="11"/>
  <c r="B479" i="11"/>
  <c r="B219" i="11"/>
  <c r="B321" i="11"/>
  <c r="B564" i="11"/>
  <c r="B242" i="11"/>
  <c r="B552" i="11"/>
  <c r="B4" i="11"/>
  <c r="B277" i="11"/>
  <c r="B551" i="11"/>
  <c r="B328" i="11"/>
  <c r="B405" i="11"/>
  <c r="B296" i="11"/>
  <c r="B453" i="11"/>
  <c r="B220" i="11"/>
  <c r="B540" i="11"/>
  <c r="B304" i="11"/>
  <c r="B369" i="11"/>
  <c r="B507" i="11"/>
  <c r="B370" i="11"/>
  <c r="B244" i="11"/>
  <c r="B90" i="11"/>
  <c r="B539" i="11"/>
  <c r="B386" i="11"/>
  <c r="B303" i="11"/>
  <c r="B151" i="11"/>
  <c r="B549" i="11"/>
  <c r="B311" i="11"/>
  <c r="B493" i="11"/>
  <c r="B155" i="11"/>
  <c r="B385" i="11"/>
  <c r="B301" i="11"/>
  <c r="B149" i="11"/>
  <c r="B308" i="11"/>
  <c r="B516" i="11"/>
  <c r="B129" i="11"/>
  <c r="B378" i="11"/>
  <c r="B457" i="11"/>
  <c r="B128" i="11"/>
  <c r="B604" i="11"/>
  <c r="B588" i="11"/>
  <c r="B572" i="11"/>
  <c r="B555" i="11"/>
  <c r="B530" i="11"/>
  <c r="B505" i="11"/>
  <c r="B485" i="11"/>
  <c r="B464" i="11"/>
  <c r="B445" i="11"/>
  <c r="B429" i="11"/>
  <c r="B413" i="11"/>
  <c r="B392" i="11"/>
  <c r="B356" i="11"/>
  <c r="B340" i="11"/>
  <c r="B313" i="11"/>
  <c r="B600" i="11"/>
  <c r="B580" i="11"/>
  <c r="B559" i="11"/>
  <c r="B526" i="11"/>
  <c r="B496" i="11"/>
  <c r="B468" i="11"/>
  <c r="B441" i="11"/>
  <c r="B421" i="11"/>
  <c r="B396" i="11"/>
  <c r="B352" i="11"/>
  <c r="B324" i="11"/>
  <c r="B290" i="11"/>
  <c r="B273" i="11"/>
  <c r="B256" i="11"/>
  <c r="B234" i="11"/>
  <c r="B216" i="11"/>
  <c r="B196" i="11"/>
  <c r="B175" i="11"/>
  <c r="B593" i="11"/>
  <c r="B571" i="11"/>
  <c r="B544" i="11"/>
  <c r="B513" i="11"/>
  <c r="B484" i="11"/>
  <c r="B458" i="11"/>
  <c r="B434" i="11"/>
  <c r="B412" i="11"/>
  <c r="B376" i="11"/>
  <c r="B345" i="11"/>
  <c r="B310" i="11"/>
  <c r="B280" i="11"/>
  <c r="B257" i="11"/>
  <c r="B229" i="11"/>
  <c r="B202" i="11"/>
  <c r="B177" i="11"/>
  <c r="B148" i="11"/>
  <c r="B131" i="11"/>
  <c r="B110" i="11"/>
  <c r="B94" i="11"/>
  <c r="B69" i="11"/>
  <c r="B53" i="11"/>
  <c r="B31" i="11"/>
  <c r="B8" i="11"/>
  <c r="B591" i="11"/>
  <c r="B570" i="11"/>
  <c r="B543" i="11"/>
  <c r="B511" i="11"/>
  <c r="B483" i="11"/>
  <c r="B456" i="11"/>
  <c r="B432" i="11"/>
  <c r="B576" i="11"/>
  <c r="B542" i="11"/>
  <c r="B501" i="11"/>
  <c r="B460" i="11"/>
  <c r="B433" i="11"/>
  <c r="B400" i="11"/>
  <c r="B348" i="11"/>
  <c r="B306" i="11"/>
  <c r="B278" i="11"/>
  <c r="B249" i="11"/>
  <c r="B226" i="11"/>
  <c r="B200" i="11"/>
  <c r="B171" i="11"/>
  <c r="B582" i="11"/>
  <c r="B554" i="11"/>
  <c r="B504" i="11"/>
  <c r="B469" i="11"/>
  <c r="B439" i="11"/>
  <c r="B402" i="11"/>
  <c r="B355" i="11"/>
  <c r="B319" i="11"/>
  <c r="B274" i="11"/>
  <c r="B240" i="11"/>
  <c r="B207" i="11"/>
  <c r="B170" i="11"/>
  <c r="B139" i="11"/>
  <c r="B115" i="11"/>
  <c r="B87" i="11"/>
  <c r="B61" i="11"/>
  <c r="B35" i="11"/>
  <c r="B2" i="11"/>
  <c r="B581" i="11"/>
  <c r="B553" i="11"/>
  <c r="B503" i="11"/>
  <c r="B467" i="11"/>
  <c r="B438" i="11"/>
  <c r="B411" i="11"/>
  <c r="B375" i="11"/>
  <c r="B343" i="11"/>
  <c r="B309" i="11"/>
  <c r="B279" i="11"/>
  <c r="B255" i="11"/>
  <c r="B228" i="11"/>
  <c r="B201" i="11"/>
  <c r="B174" i="11"/>
  <c r="B147" i="11"/>
  <c r="B130" i="11"/>
  <c r="B599" i="11"/>
  <c r="B556" i="11"/>
  <c r="B491" i="11"/>
  <c r="B440" i="11"/>
  <c r="B393" i="11"/>
  <c r="B322" i="11"/>
  <c r="B264" i="11"/>
  <c r="B209" i="11"/>
  <c r="B161" i="11"/>
  <c r="B116" i="11"/>
  <c r="B89" i="11"/>
  <c r="B62" i="11"/>
  <c r="B34" i="11"/>
  <c r="B6" i="11"/>
  <c r="B574" i="11"/>
  <c r="B521" i="11"/>
  <c r="B461" i="11"/>
  <c r="B415" i="11"/>
  <c r="B347" i="11"/>
  <c r="B283" i="11"/>
  <c r="B232" i="11"/>
  <c r="B179" i="11"/>
  <c r="B210" i="11"/>
  <c r="B101" i="11"/>
  <c r="B50" i="11"/>
  <c r="B545" i="11"/>
  <c r="B377" i="11"/>
  <c r="B162" i="11"/>
  <c r="B74" i="11"/>
  <c r="B7" i="11"/>
  <c r="B495" i="11"/>
  <c r="B394" i="11"/>
  <c r="B188" i="11"/>
  <c r="B64" i="11"/>
  <c r="B459" i="11"/>
  <c r="B231" i="11"/>
  <c r="B100" i="11"/>
  <c r="B16" i="11"/>
  <c r="B510" i="11"/>
  <c r="B410" i="11"/>
  <c r="B276" i="11"/>
  <c r="B173" i="11"/>
  <c r="B112" i="11"/>
  <c r="B81" i="11"/>
  <c r="B47" i="11"/>
  <c r="B3" i="11"/>
  <c r="B531" i="11"/>
  <c r="B424" i="11"/>
  <c r="B292" i="11"/>
  <c r="B193" i="11"/>
  <c r="B121" i="11"/>
  <c r="B86" i="11"/>
  <c r="B52" i="11"/>
  <c r="B10" i="11"/>
  <c r="B592" i="11"/>
  <c r="B563" i="11"/>
  <c r="B522" i="11"/>
  <c r="B477" i="11"/>
  <c r="B449" i="11"/>
  <c r="B417" i="11"/>
  <c r="B367" i="11"/>
  <c r="B336" i="11"/>
  <c r="B286" i="11"/>
  <c r="B265" i="11"/>
  <c r="B238" i="11"/>
  <c r="B208" i="11"/>
  <c r="B187" i="11"/>
  <c r="B598" i="11"/>
  <c r="B566" i="11"/>
  <c r="B529" i="11"/>
  <c r="B490" i="11"/>
  <c r="B450" i="11"/>
  <c r="B423" i="11"/>
  <c r="B391" i="11"/>
  <c r="B339" i="11"/>
  <c r="B291" i="11"/>
  <c r="B263" i="11"/>
  <c r="B224" i="11"/>
  <c r="B190" i="11"/>
  <c r="B158" i="11"/>
  <c r="B123" i="11"/>
  <c r="B102" i="11"/>
  <c r="B78" i="11"/>
  <c r="B49" i="11"/>
  <c r="B18" i="11"/>
  <c r="B597" i="11"/>
  <c r="B565" i="11"/>
  <c r="B528" i="11"/>
  <c r="B488" i="11"/>
  <c r="B448" i="11"/>
  <c r="B422" i="11"/>
  <c r="B395" i="11"/>
  <c r="B354" i="11"/>
  <c r="B325" i="11"/>
  <c r="B289" i="11"/>
  <c r="B267" i="11"/>
  <c r="B239" i="11"/>
  <c r="B215" i="11"/>
  <c r="B189" i="11"/>
  <c r="B163" i="11"/>
  <c r="B138" i="11"/>
  <c r="B118" i="11"/>
  <c r="B578" i="11"/>
  <c r="B525" i="11"/>
  <c r="B465" i="11"/>
  <c r="B419" i="11"/>
  <c r="B351" i="11"/>
  <c r="B287" i="11"/>
  <c r="B236" i="11"/>
  <c r="B186" i="11"/>
  <c r="B136" i="11"/>
  <c r="B103" i="11"/>
  <c r="B77" i="11"/>
  <c r="B51" i="11"/>
  <c r="B19" i="11"/>
  <c r="B595" i="11"/>
  <c r="B547" i="11"/>
  <c r="B487" i="11"/>
  <c r="B436" i="11"/>
  <c r="B380" i="11"/>
  <c r="B316" i="11"/>
  <c r="B259" i="11"/>
  <c r="B205" i="11"/>
  <c r="B288" i="11"/>
  <c r="B133" i="11"/>
  <c r="B75" i="11"/>
  <c r="B17" i="11"/>
  <c r="B486" i="11"/>
  <c r="B258" i="11"/>
  <c r="B107" i="11"/>
  <c r="B36" i="11"/>
  <c r="B579" i="11"/>
  <c r="B442" i="11"/>
  <c r="B323" i="11"/>
  <c r="B120" i="11"/>
  <c r="B9" i="11"/>
  <c r="B346" i="11"/>
  <c r="B141" i="11"/>
  <c r="B63" i="11"/>
  <c r="B569" i="11"/>
  <c r="B454" i="11"/>
  <c r="B342" i="11"/>
  <c r="B227" i="11"/>
  <c r="B140" i="11"/>
  <c r="B99" i="11"/>
  <c r="B60" i="11"/>
  <c r="B21" i="11"/>
  <c r="B583" i="11"/>
  <c r="B470" i="11"/>
  <c r="B357" i="11"/>
  <c r="B241" i="11"/>
  <c r="B153" i="11"/>
  <c r="B104" i="11"/>
  <c r="B66" i="11"/>
  <c r="B32" i="11"/>
  <c r="B584" i="11"/>
  <c r="B546" i="11"/>
  <c r="B512" i="11"/>
  <c r="B472" i="11"/>
  <c r="B437" i="11"/>
  <c r="B404" i="11"/>
  <c r="B360" i="11"/>
  <c r="B318" i="11"/>
  <c r="B282" i="11"/>
  <c r="B260" i="11"/>
  <c r="B230" i="11"/>
  <c r="B204" i="11"/>
  <c r="B180" i="11"/>
  <c r="B587" i="11"/>
  <c r="B560" i="11"/>
  <c r="B524" i="11"/>
  <c r="B475" i="11"/>
  <c r="B444" i="11"/>
  <c r="B418" i="11"/>
  <c r="B361" i="11"/>
  <c r="B326" i="11"/>
  <c r="B285" i="11"/>
  <c r="B248" i="11"/>
  <c r="B217" i="11"/>
  <c r="B185" i="11"/>
  <c r="B144" i="11"/>
  <c r="B119" i="11"/>
  <c r="B98" i="11"/>
  <c r="B65" i="11"/>
  <c r="B45" i="11"/>
  <c r="B12" i="11"/>
  <c r="B586" i="11"/>
  <c r="B558" i="11"/>
  <c r="B523" i="11"/>
  <c r="B474" i="11"/>
  <c r="B443" i="11"/>
  <c r="B416" i="11"/>
  <c r="B390" i="11"/>
  <c r="B349" i="11"/>
  <c r="B489" i="11"/>
  <c r="B344" i="11"/>
  <c r="B222" i="11"/>
  <c r="B537" i="11"/>
  <c r="B397" i="11"/>
  <c r="B235" i="11"/>
  <c r="B106" i="11"/>
  <c r="B602" i="11"/>
  <c r="B462" i="11"/>
  <c r="B338" i="11"/>
  <c r="B272" i="11"/>
  <c r="B223" i="11"/>
  <c r="B169" i="11"/>
  <c r="B122" i="11"/>
  <c r="B538" i="11"/>
  <c r="B430" i="11"/>
  <c r="B300" i="11"/>
  <c r="B198" i="11"/>
  <c r="B108" i="11"/>
  <c r="B56" i="11"/>
  <c r="B606" i="11"/>
  <c r="B502" i="11"/>
  <c r="B399" i="11"/>
  <c r="B271" i="11"/>
  <c r="B557" i="11"/>
  <c r="B85" i="11"/>
  <c r="B520" i="11"/>
  <c r="B132" i="11"/>
  <c r="B601" i="11"/>
  <c r="B353" i="11"/>
  <c r="B43" i="11"/>
  <c r="B178" i="11"/>
  <c r="B590" i="11"/>
  <c r="B366" i="11"/>
  <c r="B156" i="11"/>
  <c r="B68" i="11"/>
  <c r="B605" i="11"/>
  <c r="B398" i="11"/>
  <c r="B168" i="11"/>
  <c r="B80" i="11"/>
  <c r="B596" i="11"/>
  <c r="B455" i="11"/>
  <c r="B294" i="11"/>
  <c r="B192" i="11"/>
  <c r="B499" i="11"/>
  <c r="B350" i="11"/>
  <c r="B197" i="11"/>
  <c r="B83" i="11"/>
  <c r="B575" i="11"/>
  <c r="B427" i="11"/>
  <c r="B317" i="11"/>
  <c r="B262" i="11"/>
  <c r="B206" i="11"/>
  <c r="B157" i="11"/>
  <c r="B114" i="11"/>
  <c r="B403" i="11"/>
  <c r="B275" i="11"/>
  <c r="B97" i="11"/>
  <c r="B585" i="11"/>
  <c r="B471" i="11"/>
  <c r="B246" i="11"/>
  <c r="B58" i="11"/>
  <c r="B93" i="11"/>
  <c r="B266" i="11"/>
  <c r="B117" i="11"/>
  <c r="B125" i="11"/>
  <c r="B561" i="11"/>
  <c r="B137" i="11"/>
  <c r="B568" i="11"/>
  <c r="B425" i="11"/>
  <c r="B269" i="11"/>
  <c r="B603" i="11"/>
  <c r="B463" i="11"/>
  <c r="B299" i="11"/>
  <c r="B166" i="11"/>
  <c r="B57" i="11"/>
  <c r="B533" i="11"/>
  <c r="B401" i="11"/>
  <c r="B295" i="11"/>
  <c r="B247" i="11"/>
  <c r="B195" i="11"/>
  <c r="B142" i="11"/>
  <c r="B589" i="11"/>
  <c r="B476" i="11"/>
  <c r="B362" i="11"/>
  <c r="B250" i="11"/>
  <c r="B145" i="11"/>
  <c r="B84" i="11"/>
  <c r="B24" i="11"/>
  <c r="B562" i="11"/>
  <c r="B447" i="11"/>
  <c r="B337" i="11"/>
  <c r="B221" i="11"/>
  <c r="B167" i="11"/>
  <c r="B30" i="11"/>
  <c r="B315" i="11"/>
  <c r="B55" i="11"/>
  <c r="B466" i="11"/>
  <c r="B146" i="11"/>
  <c r="B414" i="11"/>
  <c r="B82" i="11"/>
  <c r="B482" i="11"/>
  <c r="B251" i="11"/>
  <c r="B105" i="11"/>
  <c r="B33" i="11"/>
  <c r="B500" i="11"/>
  <c r="B270" i="11"/>
  <c r="B111" i="11"/>
  <c r="B44" i="11"/>
  <c r="B536" i="11"/>
  <c r="B379" i="11"/>
  <c r="B245" i="11"/>
  <c r="B577" i="11"/>
  <c r="B428" i="11"/>
  <c r="B268" i="11"/>
  <c r="B135" i="11"/>
  <c r="B22" i="11"/>
  <c r="B497" i="11"/>
  <c r="B359" i="11"/>
  <c r="B284" i="11"/>
  <c r="B233" i="11"/>
  <c r="B184" i="11"/>
  <c r="B134" i="11"/>
  <c r="B567" i="11"/>
  <c r="B451" i="11"/>
  <c r="B341" i="11"/>
  <c r="B225" i="11"/>
  <c r="B124" i="11"/>
  <c r="B67" i="11"/>
  <c r="B11" i="11"/>
  <c r="B532" i="11"/>
  <c r="B426" i="11"/>
  <c r="B293" i="11"/>
  <c r="B194" i="11"/>
  <c r="B109" i="11"/>
  <c r="B594" i="11"/>
  <c r="B203" i="11"/>
  <c r="B23" i="11"/>
  <c r="B420" i="11"/>
  <c r="B95" i="11"/>
  <c r="B281" i="11"/>
  <c r="B48" i="11"/>
  <c r="B431" i="11"/>
  <c r="B199" i="11"/>
  <c r="B88" i="11"/>
  <c r="B13" i="11"/>
  <c r="B446" i="11"/>
  <c r="B218" i="11"/>
  <c r="B96" i="11"/>
  <c r="B20" i="11"/>
  <c r="B506" i="11"/>
  <c r="B172" i="11"/>
  <c r="B46" i="11"/>
  <c r="B358" i="11"/>
  <c r="B237" i="11"/>
  <c r="B435" i="11"/>
  <c r="B527" i="11"/>
  <c r="B573" i="11"/>
  <c r="B541" i="11"/>
  <c r="B307" i="11"/>
  <c r="B54" i="11"/>
  <c r="B335" i="11"/>
  <c r="B59" i="11"/>
  <c r="M150" i="18"/>
  <c r="O138" i="18"/>
  <c r="O135" i="18" s="1"/>
  <c r="O137" i="2"/>
  <c r="O134" i="2" s="1"/>
  <c r="E39" i="7"/>
  <c r="G36" i="7"/>
  <c r="E31" i="7"/>
  <c r="E37" i="7"/>
  <c r="E41" i="7"/>
  <c r="G29" i="7"/>
  <c r="H38" i="7" s="1"/>
  <c r="E34" i="7"/>
  <c r="D49" i="7"/>
  <c r="E50" i="7" s="1"/>
  <c r="E51" i="7" s="1"/>
  <c r="C63" i="7" s="1"/>
  <c r="G49" i="7"/>
  <c r="H50" i="7" s="1"/>
  <c r="H51" i="7" s="1"/>
  <c r="D63" i="7" s="1"/>
  <c r="E38" i="7"/>
  <c r="E40" i="7"/>
  <c r="E32" i="7"/>
  <c r="E35" i="7"/>
  <c r="E33" i="7"/>
  <c r="C9" i="2" l="1"/>
  <c r="F45" i="2" s="1"/>
  <c r="D96" i="2" s="1"/>
  <c r="P147" i="2" s="1"/>
  <c r="Z131" i="7"/>
  <c r="AF131" i="7" s="1"/>
  <c r="R137" i="7"/>
  <c r="T137" i="7" s="1"/>
  <c r="O130" i="7"/>
  <c r="P130" i="7" s="1"/>
  <c r="W121" i="7"/>
  <c r="Y130" i="7"/>
  <c r="Z124" i="18"/>
  <c r="Z135" i="18" s="1"/>
  <c r="AB134" i="18"/>
  <c r="Y124" i="2"/>
  <c r="Y135" i="2" s="1"/>
  <c r="AA135" i="2" s="1"/>
  <c r="M149" i="2" s="1"/>
  <c r="A157" i="8"/>
  <c r="B156" i="8"/>
  <c r="P148" i="2"/>
  <c r="B256" i="8"/>
  <c r="A257" i="8"/>
  <c r="A208" i="8"/>
  <c r="B207" i="8"/>
  <c r="B56" i="8"/>
  <c r="A57" i="8"/>
  <c r="A358" i="8"/>
  <c r="B357" i="8"/>
  <c r="B316" i="8"/>
  <c r="A317" i="8"/>
  <c r="A7" i="8"/>
  <c r="B6" i="8"/>
  <c r="A107" i="8"/>
  <c r="B106" i="8"/>
  <c r="B406" i="8"/>
  <c r="A407" i="8"/>
  <c r="B455" i="8"/>
  <c r="A456" i="8"/>
  <c r="AA133" i="2"/>
  <c r="P137" i="2"/>
  <c r="O136" i="18"/>
  <c r="P136" i="18" s="1"/>
  <c r="P135" i="18"/>
  <c r="P134" i="2"/>
  <c r="O135" i="2"/>
  <c r="P135" i="2" s="1"/>
  <c r="D45" i="2"/>
  <c r="C96" i="2" s="1"/>
  <c r="C100" i="2" s="1"/>
  <c r="E42" i="7"/>
  <c r="E44" i="7" s="1"/>
  <c r="E45" i="7" s="1"/>
  <c r="C62" i="7" s="1"/>
  <c r="H32" i="7"/>
  <c r="H34" i="7"/>
  <c r="H31" i="7"/>
  <c r="H39" i="7"/>
  <c r="H40" i="7"/>
  <c r="H35" i="7"/>
  <c r="H33" i="7"/>
  <c r="H41" i="7"/>
  <c r="H37" i="7"/>
  <c r="P150" i="2" l="1"/>
  <c r="M142" i="7"/>
  <c r="Z132" i="7" s="1"/>
  <c r="S137" i="7"/>
  <c r="C10" i="7"/>
  <c r="H23" i="7" s="1"/>
  <c r="D60" i="7" s="1"/>
  <c r="P142" i="7" s="1"/>
  <c r="P147" i="7" s="1"/>
  <c r="W132" i="7"/>
  <c r="Y132" i="7" s="1"/>
  <c r="O131" i="7"/>
  <c r="P131" i="7" s="1"/>
  <c r="AB135" i="18"/>
  <c r="M149" i="18" s="1"/>
  <c r="AB133" i="18"/>
  <c r="M148" i="18"/>
  <c r="C9" i="18"/>
  <c r="O137" i="18"/>
  <c r="P137" i="18" s="1"/>
  <c r="A457" i="8"/>
  <c r="B456" i="8"/>
  <c r="B317" i="8"/>
  <c r="A318" i="8"/>
  <c r="A58" i="8"/>
  <c r="B57" i="8"/>
  <c r="B257" i="8"/>
  <c r="A258" i="8"/>
  <c r="A158" i="8"/>
  <c r="B157" i="8"/>
  <c r="B107" i="8"/>
  <c r="A108" i="8"/>
  <c r="A408" i="8"/>
  <c r="B407" i="8"/>
  <c r="B7" i="8"/>
  <c r="A8" i="8"/>
  <c r="B358" i="8"/>
  <c r="A359" i="8"/>
  <c r="B208" i="8"/>
  <c r="A209" i="8"/>
  <c r="O136" i="2"/>
  <c r="P136" i="2" s="1"/>
  <c r="D100" i="2"/>
  <c r="H42" i="7"/>
  <c r="H44" i="7" s="1"/>
  <c r="H45" i="7" s="1"/>
  <c r="D62" i="7" s="1"/>
  <c r="C11" i="7" l="1"/>
  <c r="H24" i="7" s="1"/>
  <c r="E23" i="7"/>
  <c r="C60" i="7" s="1"/>
  <c r="O126" i="7"/>
  <c r="O132" i="7" s="1"/>
  <c r="P132" i="7" s="1"/>
  <c r="F45" i="18"/>
  <c r="D95" i="18" s="1"/>
  <c r="D45" i="18"/>
  <c r="C95" i="18" s="1"/>
  <c r="C99" i="18" s="1"/>
  <c r="P150" i="18" s="1"/>
  <c r="A360" i="8"/>
  <c r="B359" i="8"/>
  <c r="A109" i="8"/>
  <c r="B108" i="8"/>
  <c r="A259" i="8"/>
  <c r="B258" i="8"/>
  <c r="B318" i="8"/>
  <c r="A319" i="8"/>
  <c r="B209" i="8"/>
  <c r="A210" i="8"/>
  <c r="A9" i="8"/>
  <c r="B8" i="8"/>
  <c r="B408" i="8"/>
  <c r="A409" i="8"/>
  <c r="B158" i="8"/>
  <c r="A159" i="8"/>
  <c r="A59" i="8"/>
  <c r="B58" i="8"/>
  <c r="A458" i="8"/>
  <c r="B457" i="8"/>
  <c r="E24" i="7" l="1"/>
  <c r="C61" i="7" s="1"/>
  <c r="C64" i="7" s="1"/>
  <c r="D61" i="7"/>
  <c r="P147" i="18"/>
  <c r="P148" i="18" s="1"/>
  <c r="D99" i="18"/>
  <c r="A459" i="8"/>
  <c r="B458" i="8"/>
  <c r="A10" i="8"/>
  <c r="B9" i="8"/>
  <c r="B109" i="8"/>
  <c r="A110" i="8"/>
  <c r="A211" i="8"/>
  <c r="B210" i="8"/>
  <c r="B59" i="8"/>
  <c r="A60" i="8"/>
  <c r="B259" i="8"/>
  <c r="A260" i="8"/>
  <c r="A361" i="8"/>
  <c r="B360" i="8"/>
  <c r="A160" i="8"/>
  <c r="B159" i="8"/>
  <c r="B319" i="8"/>
  <c r="A320" i="8"/>
  <c r="A410" i="8"/>
  <c r="B409" i="8"/>
  <c r="D64" i="7" l="1"/>
  <c r="B410" i="8"/>
  <c r="A411" i="8"/>
  <c r="A11" i="8"/>
  <c r="B10" i="8"/>
  <c r="B320" i="8"/>
  <c r="A321" i="8"/>
  <c r="B60" i="8"/>
  <c r="A61" i="8"/>
  <c r="B110" i="8"/>
  <c r="A111" i="8"/>
  <c r="A362" i="8"/>
  <c r="B361" i="8"/>
  <c r="B260" i="8"/>
  <c r="A261" i="8"/>
  <c r="B160" i="8"/>
  <c r="A161" i="8"/>
  <c r="B211" i="8"/>
  <c r="A212" i="8"/>
  <c r="A460" i="8"/>
  <c r="B459" i="8"/>
  <c r="A461" i="8" l="1"/>
  <c r="B460" i="8"/>
  <c r="A363" i="8"/>
  <c r="B362" i="8"/>
  <c r="B11" i="8"/>
  <c r="A12" i="8"/>
  <c r="B212" i="8"/>
  <c r="A213" i="8"/>
  <c r="B261" i="8"/>
  <c r="A262" i="8"/>
  <c r="A112" i="8"/>
  <c r="B111" i="8"/>
  <c r="A322" i="8"/>
  <c r="B321" i="8"/>
  <c r="A162" i="8"/>
  <c r="B161" i="8"/>
  <c r="B61" i="8"/>
  <c r="A62" i="8"/>
  <c r="A412" i="8"/>
  <c r="B411" i="8"/>
  <c r="A413" i="8" l="1"/>
  <c r="B412" i="8"/>
  <c r="B162" i="8"/>
  <c r="A163" i="8"/>
  <c r="A113" i="8"/>
  <c r="B112" i="8"/>
  <c r="A364" i="8"/>
  <c r="B363" i="8"/>
  <c r="B262" i="8"/>
  <c r="A263" i="8"/>
  <c r="A13" i="8"/>
  <c r="B12" i="8"/>
  <c r="A214" i="8"/>
  <c r="B213" i="8"/>
  <c r="B62" i="8"/>
  <c r="A63" i="8"/>
  <c r="B322" i="8"/>
  <c r="A323" i="8"/>
  <c r="A462" i="8"/>
  <c r="B461" i="8"/>
  <c r="A463" i="8" l="1"/>
  <c r="B462" i="8"/>
  <c r="A14" i="8"/>
  <c r="B13" i="8"/>
  <c r="A365" i="8"/>
  <c r="B364" i="8"/>
  <c r="B323" i="8"/>
  <c r="A324" i="8"/>
  <c r="A264" i="8"/>
  <c r="B263" i="8"/>
  <c r="A215" i="8"/>
  <c r="B214" i="8"/>
  <c r="A114" i="8"/>
  <c r="B113" i="8"/>
  <c r="A414" i="8"/>
  <c r="B413" i="8"/>
  <c r="B63" i="8"/>
  <c r="A64" i="8"/>
  <c r="A164" i="8"/>
  <c r="B163" i="8"/>
  <c r="A325" i="8" l="1"/>
  <c r="B324" i="8"/>
  <c r="B164" i="8"/>
  <c r="A165" i="8"/>
  <c r="B414" i="8"/>
  <c r="A415" i="8"/>
  <c r="B215" i="8"/>
  <c r="A216" i="8"/>
  <c r="B14" i="8"/>
  <c r="A15" i="8"/>
  <c r="A65" i="8"/>
  <c r="B64" i="8"/>
  <c r="A115" i="8"/>
  <c r="B114" i="8"/>
  <c r="A265" i="8"/>
  <c r="B264" i="8"/>
  <c r="A366" i="8"/>
  <c r="B365" i="8"/>
  <c r="A464" i="8"/>
  <c r="B463" i="8"/>
  <c r="A367" i="8" l="1"/>
  <c r="B366" i="8"/>
  <c r="B115" i="8"/>
  <c r="A116" i="8"/>
  <c r="B325" i="8"/>
  <c r="A326" i="8"/>
  <c r="B216" i="8"/>
  <c r="A217" i="8"/>
  <c r="A166" i="8"/>
  <c r="B165" i="8"/>
  <c r="A465" i="8"/>
  <c r="B464" i="8"/>
  <c r="A266" i="8"/>
  <c r="B265" i="8"/>
  <c r="B65" i="8"/>
  <c r="A66" i="8"/>
  <c r="B15" i="8"/>
  <c r="A16" i="8"/>
  <c r="B415" i="8"/>
  <c r="A416" i="8"/>
  <c r="B266" i="8" l="1"/>
  <c r="A267" i="8"/>
  <c r="B166" i="8"/>
  <c r="A167" i="8"/>
  <c r="A368" i="8"/>
  <c r="B367" i="8"/>
  <c r="B416" i="8"/>
  <c r="A417" i="8"/>
  <c r="A67" i="8"/>
  <c r="B66" i="8"/>
  <c r="B217" i="8"/>
  <c r="A218" i="8"/>
  <c r="B116" i="8"/>
  <c r="A117" i="8"/>
  <c r="A466" i="8"/>
  <c r="B465" i="8"/>
  <c r="B16" i="8"/>
  <c r="A17" i="8"/>
  <c r="A327" i="8"/>
  <c r="B326" i="8"/>
  <c r="B368" i="8" l="1"/>
  <c r="A369" i="8"/>
  <c r="B327" i="8"/>
  <c r="A328" i="8"/>
  <c r="A68" i="8"/>
  <c r="B67" i="8"/>
  <c r="B218" i="8"/>
  <c r="A219" i="8"/>
  <c r="B417" i="8"/>
  <c r="A418" i="8"/>
  <c r="B167" i="8"/>
  <c r="A168" i="8"/>
  <c r="A467" i="8"/>
  <c r="B466" i="8"/>
  <c r="B17" i="8"/>
  <c r="A18" i="8"/>
  <c r="B117" i="8"/>
  <c r="A118" i="8"/>
  <c r="A268" i="8"/>
  <c r="B267" i="8"/>
  <c r="B268" i="8" l="1"/>
  <c r="A269" i="8"/>
  <c r="B118" i="8"/>
  <c r="A119" i="8"/>
  <c r="B418" i="8"/>
  <c r="A419" i="8"/>
  <c r="A370" i="8"/>
  <c r="B369" i="8"/>
  <c r="A468" i="8"/>
  <c r="B467" i="8"/>
  <c r="A69" i="8"/>
  <c r="B68" i="8"/>
  <c r="B18" i="8"/>
  <c r="A19" i="8"/>
  <c r="A169" i="8"/>
  <c r="B168" i="8"/>
  <c r="B219" i="8"/>
  <c r="A220" i="8"/>
  <c r="B328" i="8"/>
  <c r="A329" i="8"/>
  <c r="B169" i="8" l="1"/>
  <c r="A170" i="8"/>
  <c r="A70" i="8"/>
  <c r="B69" i="8"/>
  <c r="A371" i="8"/>
  <c r="B370" i="8"/>
  <c r="B220" i="8"/>
  <c r="A221" i="8"/>
  <c r="B19" i="8"/>
  <c r="A20" i="8"/>
  <c r="A420" i="8"/>
  <c r="B419" i="8"/>
  <c r="A270" i="8"/>
  <c r="B269" i="8"/>
  <c r="A469" i="8"/>
  <c r="B468" i="8"/>
  <c r="A330" i="8"/>
  <c r="B329" i="8"/>
  <c r="B119" i="8"/>
  <c r="A120" i="8"/>
  <c r="B469" i="8" l="1"/>
  <c r="A470" i="8"/>
  <c r="A71" i="8"/>
  <c r="B70" i="8"/>
  <c r="B120" i="8"/>
  <c r="A121" i="8"/>
  <c r="B221" i="8"/>
  <c r="A222" i="8"/>
  <c r="B420" i="8"/>
  <c r="A421" i="8"/>
  <c r="A21" i="8"/>
  <c r="B20" i="8"/>
  <c r="A171" i="8"/>
  <c r="B170" i="8"/>
  <c r="B330" i="8"/>
  <c r="A331" i="8"/>
  <c r="B270" i="8"/>
  <c r="A271" i="8"/>
  <c r="B371" i="8"/>
  <c r="A372" i="8"/>
  <c r="B331" i="8" l="1"/>
  <c r="A332" i="8"/>
  <c r="A72" i="8"/>
  <c r="B71" i="8"/>
  <c r="B222" i="8"/>
  <c r="A223" i="8"/>
  <c r="B21" i="8"/>
  <c r="A22" i="8"/>
  <c r="B271" i="8"/>
  <c r="A272" i="8"/>
  <c r="B421" i="8"/>
  <c r="A422" i="8"/>
  <c r="A122" i="8"/>
  <c r="B121" i="8"/>
  <c r="A471" i="8"/>
  <c r="B470" i="8"/>
  <c r="B372" i="8"/>
  <c r="A373" i="8"/>
  <c r="B171" i="8"/>
  <c r="A172" i="8"/>
  <c r="B72" i="8" l="1"/>
  <c r="A73" i="8"/>
  <c r="B172" i="8"/>
  <c r="A173" i="8"/>
  <c r="B422" i="8"/>
  <c r="A423" i="8"/>
  <c r="B471" i="8"/>
  <c r="A472" i="8"/>
  <c r="B373" i="8"/>
  <c r="A374" i="8"/>
  <c r="B272" i="8"/>
  <c r="A273" i="8"/>
  <c r="A224" i="8"/>
  <c r="B223" i="8"/>
  <c r="A333" i="8"/>
  <c r="B332" i="8"/>
  <c r="B22" i="8"/>
  <c r="A23" i="8"/>
  <c r="A123" i="8"/>
  <c r="B122" i="8"/>
  <c r="B472" i="8" l="1"/>
  <c r="A473" i="8"/>
  <c r="A174" i="8"/>
  <c r="B173" i="8"/>
  <c r="B333" i="8"/>
  <c r="A334" i="8"/>
  <c r="B23" i="8"/>
  <c r="A24" i="8"/>
  <c r="B374" i="8"/>
  <c r="A375" i="8"/>
  <c r="A424" i="8"/>
  <c r="B423" i="8"/>
  <c r="B73" i="8"/>
  <c r="A74" i="8"/>
  <c r="B273" i="8"/>
  <c r="A274" i="8"/>
  <c r="A124" i="8"/>
  <c r="B123" i="8"/>
  <c r="B224" i="8"/>
  <c r="A225" i="8"/>
  <c r="A175" i="8" l="1"/>
  <c r="B174" i="8"/>
  <c r="B274" i="8"/>
  <c r="A275" i="8"/>
  <c r="B24" i="8"/>
  <c r="A25" i="8"/>
  <c r="A425" i="8"/>
  <c r="B424" i="8"/>
  <c r="B74" i="8"/>
  <c r="A75" i="8"/>
  <c r="B375" i="8"/>
  <c r="A376" i="8"/>
  <c r="B334" i="8"/>
  <c r="A335" i="8"/>
  <c r="B473" i="8"/>
  <c r="A474" i="8"/>
  <c r="B225" i="8"/>
  <c r="A226" i="8"/>
  <c r="B124" i="8"/>
  <c r="A125" i="8"/>
  <c r="B376" i="8" l="1"/>
  <c r="A377" i="8"/>
  <c r="B474" i="8"/>
  <c r="A475" i="8"/>
  <c r="B275" i="8"/>
  <c r="A276" i="8"/>
  <c r="B425" i="8"/>
  <c r="A426" i="8"/>
  <c r="A227" i="8"/>
  <c r="B226" i="8"/>
  <c r="B335" i="8"/>
  <c r="A336" i="8"/>
  <c r="B75" i="8"/>
  <c r="A76" i="8"/>
  <c r="B25" i="8"/>
  <c r="A26" i="8"/>
  <c r="A126" i="8"/>
  <c r="B125" i="8"/>
  <c r="A176" i="8"/>
  <c r="B175" i="8"/>
  <c r="B336" i="8" l="1"/>
  <c r="A337" i="8"/>
  <c r="B26" i="8"/>
  <c r="A27" i="8"/>
  <c r="A427" i="8"/>
  <c r="B426" i="8"/>
  <c r="A177" i="8"/>
  <c r="B176" i="8"/>
  <c r="B76" i="8"/>
  <c r="A77" i="8"/>
  <c r="B276" i="8"/>
  <c r="A277" i="8"/>
  <c r="B377" i="8"/>
  <c r="A378" i="8"/>
  <c r="B475" i="8"/>
  <c r="A476" i="8"/>
  <c r="B126" i="8"/>
  <c r="A127" i="8"/>
  <c r="A228" i="8"/>
  <c r="B227" i="8"/>
  <c r="A278" i="8" l="1"/>
  <c r="B277" i="8"/>
  <c r="B228" i="8"/>
  <c r="A229" i="8"/>
  <c r="B127" i="8"/>
  <c r="A128" i="8"/>
  <c r="B378" i="8"/>
  <c r="A379" i="8"/>
  <c r="A78" i="8"/>
  <c r="B77" i="8"/>
  <c r="B337" i="8"/>
  <c r="A338" i="8"/>
  <c r="B476" i="8"/>
  <c r="A477" i="8"/>
  <c r="B27" i="8"/>
  <c r="A28" i="8"/>
  <c r="A178" i="8"/>
  <c r="B177" i="8"/>
  <c r="B427" i="8"/>
  <c r="A428" i="8"/>
  <c r="B428" i="8" l="1"/>
  <c r="A429" i="8"/>
  <c r="B338" i="8"/>
  <c r="A339" i="8"/>
  <c r="B379" i="8"/>
  <c r="A380" i="8"/>
  <c r="B229" i="8"/>
  <c r="A230" i="8"/>
  <c r="B28" i="8"/>
  <c r="A29" i="8"/>
  <c r="A129" i="8"/>
  <c r="B128" i="8"/>
  <c r="B477" i="8"/>
  <c r="A478" i="8"/>
  <c r="A179" i="8"/>
  <c r="B178" i="8"/>
  <c r="B78" i="8"/>
  <c r="A79" i="8"/>
  <c r="B278" i="8"/>
  <c r="A279" i="8"/>
  <c r="B230" i="8" l="1"/>
  <c r="A231" i="8"/>
  <c r="A340" i="8"/>
  <c r="B339" i="8"/>
  <c r="A479" i="8"/>
  <c r="B478" i="8"/>
  <c r="B29" i="8"/>
  <c r="A30" i="8"/>
  <c r="A381" i="8"/>
  <c r="B380" i="8"/>
  <c r="A430" i="8"/>
  <c r="B429" i="8"/>
  <c r="B279" i="8"/>
  <c r="A280" i="8"/>
  <c r="A180" i="8"/>
  <c r="B179" i="8"/>
  <c r="B129" i="8"/>
  <c r="A130" i="8"/>
  <c r="B79" i="8"/>
  <c r="A80" i="8"/>
  <c r="B180" i="8" l="1"/>
  <c r="A181" i="8"/>
  <c r="B340" i="8"/>
  <c r="A341" i="8"/>
  <c r="B80" i="8"/>
  <c r="A81" i="8"/>
  <c r="B130" i="8"/>
  <c r="A131" i="8"/>
  <c r="B231" i="8"/>
  <c r="A232" i="8"/>
  <c r="B30" i="8"/>
  <c r="A31" i="8"/>
  <c r="A431" i="8"/>
  <c r="B430" i="8"/>
  <c r="B280" i="8"/>
  <c r="A281" i="8"/>
  <c r="B381" i="8"/>
  <c r="A382" i="8"/>
  <c r="B479" i="8"/>
  <c r="A480" i="8"/>
  <c r="B281" i="8" l="1"/>
  <c r="A282" i="8"/>
  <c r="B131" i="8"/>
  <c r="A132" i="8"/>
  <c r="A342" i="8"/>
  <c r="B341" i="8"/>
  <c r="B480" i="8"/>
  <c r="A481" i="8"/>
  <c r="A32" i="8"/>
  <c r="B31" i="8"/>
  <c r="B382" i="8"/>
  <c r="A383" i="8"/>
  <c r="B232" i="8"/>
  <c r="A233" i="8"/>
  <c r="B81" i="8"/>
  <c r="A82" i="8"/>
  <c r="A182" i="8"/>
  <c r="B181" i="8"/>
  <c r="B431" i="8"/>
  <c r="A432" i="8"/>
  <c r="B383" i="8" l="1"/>
  <c r="A384" i="8"/>
  <c r="A482" i="8"/>
  <c r="B481" i="8"/>
  <c r="A133" i="8"/>
  <c r="B132" i="8"/>
  <c r="B432" i="8"/>
  <c r="A433" i="8"/>
  <c r="B233" i="8"/>
  <c r="A234" i="8"/>
  <c r="B282" i="8"/>
  <c r="A283" i="8"/>
  <c r="B82" i="8"/>
  <c r="A83" i="8"/>
  <c r="A183" i="8"/>
  <c r="B182" i="8"/>
  <c r="B32" i="8"/>
  <c r="A33" i="8"/>
  <c r="B342" i="8"/>
  <c r="A343" i="8"/>
  <c r="A344" i="8" l="1"/>
  <c r="B343" i="8"/>
  <c r="B482" i="8"/>
  <c r="A483" i="8"/>
  <c r="B283" i="8"/>
  <c r="A284" i="8"/>
  <c r="A184" i="8"/>
  <c r="B183" i="8"/>
  <c r="A34" i="8"/>
  <c r="B33" i="8"/>
  <c r="B83" i="8"/>
  <c r="A84" i="8"/>
  <c r="B234" i="8"/>
  <c r="A235" i="8"/>
  <c r="B384" i="8"/>
  <c r="A385" i="8"/>
  <c r="B433" i="8"/>
  <c r="A434" i="8"/>
  <c r="A134" i="8"/>
  <c r="B133" i="8"/>
  <c r="A85" i="8" l="1"/>
  <c r="B84" i="8"/>
  <c r="B483" i="8"/>
  <c r="A484" i="8"/>
  <c r="A435" i="8"/>
  <c r="B434" i="8"/>
  <c r="B235" i="8"/>
  <c r="A236" i="8"/>
  <c r="B284" i="8"/>
  <c r="A285" i="8"/>
  <c r="B385" i="8"/>
  <c r="A386" i="8"/>
  <c r="B134" i="8"/>
  <c r="A135" i="8"/>
  <c r="B184" i="8"/>
  <c r="A185" i="8"/>
  <c r="B34" i="8"/>
  <c r="A35" i="8"/>
  <c r="B344" i="8"/>
  <c r="A345" i="8"/>
  <c r="B345" i="8" l="1"/>
  <c r="A346" i="8"/>
  <c r="A186" i="8"/>
  <c r="B185" i="8"/>
  <c r="B386" i="8"/>
  <c r="A387" i="8"/>
  <c r="A237" i="8"/>
  <c r="B236" i="8"/>
  <c r="B484" i="8"/>
  <c r="A485" i="8"/>
  <c r="B35" i="8"/>
  <c r="A36" i="8"/>
  <c r="A286" i="8"/>
  <c r="B285" i="8"/>
  <c r="B135" i="8"/>
  <c r="A136" i="8"/>
  <c r="A436" i="8"/>
  <c r="B435" i="8"/>
  <c r="A86" i="8"/>
  <c r="B85" i="8"/>
  <c r="A37" i="8" l="1"/>
  <c r="B36" i="8"/>
  <c r="B186" i="8"/>
  <c r="A187" i="8"/>
  <c r="B485" i="8"/>
  <c r="A486" i="8"/>
  <c r="B387" i="8"/>
  <c r="A388" i="8"/>
  <c r="A347" i="8"/>
  <c r="B346" i="8"/>
  <c r="A137" i="8"/>
  <c r="B136" i="8"/>
  <c r="B86" i="8"/>
  <c r="A87" i="8"/>
  <c r="B237" i="8"/>
  <c r="A238" i="8"/>
  <c r="B436" i="8"/>
  <c r="A437" i="8"/>
  <c r="B286" i="8"/>
  <c r="A287" i="8"/>
  <c r="B287" i="8" l="1"/>
  <c r="A288" i="8"/>
  <c r="B388" i="8"/>
  <c r="A389" i="8"/>
  <c r="A188" i="8"/>
  <c r="B187" i="8"/>
  <c r="B437" i="8"/>
  <c r="A438" i="8"/>
  <c r="B486" i="8"/>
  <c r="A487" i="8"/>
  <c r="A239" i="8"/>
  <c r="B238" i="8"/>
  <c r="A138" i="8"/>
  <c r="B137" i="8"/>
  <c r="A88" i="8"/>
  <c r="B87" i="8"/>
  <c r="B347" i="8"/>
  <c r="A348" i="8"/>
  <c r="B37" i="8"/>
  <c r="A38" i="8"/>
  <c r="A439" i="8" l="1"/>
  <c r="B438" i="8"/>
  <c r="B389" i="8"/>
  <c r="A390" i="8"/>
  <c r="A39" i="8"/>
  <c r="B38" i="8"/>
  <c r="A240" i="8"/>
  <c r="B239" i="8"/>
  <c r="A349" i="8"/>
  <c r="B348" i="8"/>
  <c r="B487" i="8"/>
  <c r="A488" i="8"/>
  <c r="B288" i="8"/>
  <c r="A289" i="8"/>
  <c r="A89" i="8"/>
  <c r="B88" i="8"/>
  <c r="A139" i="8"/>
  <c r="B138" i="8"/>
  <c r="B188" i="8"/>
  <c r="A189" i="8"/>
  <c r="A489" i="8" l="1"/>
  <c r="B488" i="8"/>
  <c r="A391" i="8"/>
  <c r="B390" i="8"/>
  <c r="B89" i="8"/>
  <c r="A90" i="8"/>
  <c r="B189" i="8"/>
  <c r="A190" i="8"/>
  <c r="A241" i="8"/>
  <c r="B240" i="8"/>
  <c r="B289" i="8"/>
  <c r="A290" i="8"/>
  <c r="A140" i="8"/>
  <c r="B139" i="8"/>
  <c r="A350" i="8"/>
  <c r="B349" i="8"/>
  <c r="A40" i="8"/>
  <c r="B39" i="8"/>
  <c r="A440" i="8"/>
  <c r="B439" i="8"/>
  <c r="B290" i="8" l="1"/>
  <c r="A291" i="8"/>
  <c r="A191" i="8"/>
  <c r="B190" i="8"/>
  <c r="B391" i="8"/>
  <c r="A392" i="8"/>
  <c r="B350" i="8"/>
  <c r="A351" i="8"/>
  <c r="B351" i="8" s="1"/>
  <c r="B90" i="8"/>
  <c r="A91" i="8"/>
  <c r="A441" i="8"/>
  <c r="B440" i="8"/>
  <c r="A41" i="8"/>
  <c r="B40" i="8"/>
  <c r="A141" i="8"/>
  <c r="B140" i="8"/>
  <c r="B241" i="8"/>
  <c r="A242" i="8"/>
  <c r="B489" i="8"/>
  <c r="A490" i="8"/>
  <c r="A442" i="8" l="1"/>
  <c r="B441" i="8"/>
  <c r="A192" i="8"/>
  <c r="B191" i="8"/>
  <c r="A142" i="8"/>
  <c r="B141" i="8"/>
  <c r="A243" i="8"/>
  <c r="B242" i="8"/>
  <c r="B91" i="8"/>
  <c r="A92" i="8"/>
  <c r="B392" i="8"/>
  <c r="A393" i="8"/>
  <c r="B291" i="8"/>
  <c r="A292" i="8"/>
  <c r="B490" i="8"/>
  <c r="A491" i="8"/>
  <c r="A42" i="8"/>
  <c r="B41" i="8"/>
  <c r="A492" i="8" l="1"/>
  <c r="B491" i="8"/>
  <c r="B192" i="8"/>
  <c r="A193" i="8"/>
  <c r="B393" i="8"/>
  <c r="A394" i="8"/>
  <c r="B292" i="8"/>
  <c r="A293" i="8"/>
  <c r="B92" i="8"/>
  <c r="A93" i="8"/>
  <c r="A244" i="8"/>
  <c r="B243" i="8"/>
  <c r="A43" i="8"/>
  <c r="B42" i="8"/>
  <c r="A143" i="8"/>
  <c r="B142" i="8"/>
  <c r="A443" i="8"/>
  <c r="B442" i="8"/>
  <c r="B293" i="8" l="1"/>
  <c r="A294" i="8"/>
  <c r="B193" i="8"/>
  <c r="A194" i="8"/>
  <c r="A144" i="8"/>
  <c r="B143" i="8"/>
  <c r="B244" i="8"/>
  <c r="A245" i="8"/>
  <c r="B93" i="8"/>
  <c r="A94" i="8"/>
  <c r="A395" i="8"/>
  <c r="B394" i="8"/>
  <c r="B443" i="8"/>
  <c r="A444" i="8"/>
  <c r="B43" i="8"/>
  <c r="A44" i="8"/>
  <c r="B492" i="8"/>
  <c r="A493" i="8"/>
  <c r="B245" i="8" l="1"/>
  <c r="A246" i="8"/>
  <c r="B194" i="8"/>
  <c r="A195" i="8"/>
  <c r="A396" i="8"/>
  <c r="B395" i="8"/>
  <c r="A494" i="8"/>
  <c r="B493" i="8"/>
  <c r="B444" i="8"/>
  <c r="A445" i="8"/>
  <c r="B94" i="8"/>
  <c r="A95" i="8"/>
  <c r="A295" i="8"/>
  <c r="B294" i="8"/>
  <c r="A45" i="8"/>
  <c r="B44" i="8"/>
  <c r="B144" i="8"/>
  <c r="A145" i="8"/>
  <c r="A96" i="8" l="1"/>
  <c r="B95" i="8"/>
  <c r="A196" i="8"/>
  <c r="B195" i="8"/>
  <c r="B45" i="8"/>
  <c r="A46" i="8"/>
  <c r="B145" i="8"/>
  <c r="A146" i="8"/>
  <c r="A446" i="8"/>
  <c r="B445" i="8"/>
  <c r="A247" i="8"/>
  <c r="B246" i="8"/>
  <c r="A495" i="8"/>
  <c r="B494" i="8"/>
  <c r="A296" i="8"/>
  <c r="B295" i="8"/>
  <c r="A397" i="8"/>
  <c r="B396" i="8"/>
  <c r="A248" i="8" l="1"/>
  <c r="B247" i="8"/>
  <c r="A197" i="8"/>
  <c r="B196" i="8"/>
  <c r="A147" i="8"/>
  <c r="B146" i="8"/>
  <c r="B46" i="8"/>
  <c r="A47" i="8"/>
  <c r="A297" i="8"/>
  <c r="B296" i="8"/>
  <c r="A398" i="8"/>
  <c r="B397" i="8"/>
  <c r="A496" i="8"/>
  <c r="B495" i="8"/>
  <c r="B446" i="8"/>
  <c r="A447" i="8"/>
  <c r="B96" i="8"/>
  <c r="A97" i="8"/>
  <c r="B447" i="8" l="1"/>
  <c r="A448" i="8"/>
  <c r="A198" i="8"/>
  <c r="B197" i="8"/>
  <c r="A48" i="8"/>
  <c r="B47" i="8"/>
  <c r="A399" i="8"/>
  <c r="B398" i="8"/>
  <c r="A98" i="8"/>
  <c r="B97" i="8"/>
  <c r="A497" i="8"/>
  <c r="B496" i="8"/>
  <c r="A298" i="8"/>
  <c r="B297" i="8"/>
  <c r="B147" i="8"/>
  <c r="A148" i="8"/>
  <c r="A249" i="8"/>
  <c r="B248" i="8"/>
  <c r="A199" i="8" l="1"/>
  <c r="B198" i="8"/>
  <c r="A149" i="8"/>
  <c r="B148" i="8"/>
  <c r="A498" i="8"/>
  <c r="B497" i="8"/>
  <c r="A449" i="8"/>
  <c r="B448" i="8"/>
  <c r="B399" i="8"/>
  <c r="A400" i="8"/>
  <c r="A250" i="8"/>
  <c r="B249" i="8"/>
  <c r="A299" i="8"/>
  <c r="B298" i="8"/>
  <c r="A99" i="8"/>
  <c r="B98" i="8"/>
  <c r="B48" i="8"/>
  <c r="A49" i="8"/>
  <c r="A150" i="8" l="1"/>
  <c r="B149" i="8"/>
  <c r="B250" i="8"/>
  <c r="A251" i="8"/>
  <c r="B251" i="8" s="1"/>
  <c r="B400" i="8"/>
  <c r="A401" i="8"/>
  <c r="B401" i="8" s="1"/>
  <c r="A100" i="8"/>
  <c r="B99" i="8"/>
  <c r="A450" i="8"/>
  <c r="B449" i="8"/>
  <c r="A50" i="8"/>
  <c r="B49" i="8"/>
  <c r="A300" i="8"/>
  <c r="B299" i="8"/>
  <c r="B498" i="8"/>
  <c r="A499" i="8"/>
  <c r="A200" i="8"/>
  <c r="B199" i="8"/>
  <c r="A500" i="8" l="1"/>
  <c r="B499" i="8"/>
  <c r="A51" i="8"/>
  <c r="B51" i="8" s="1"/>
  <c r="B50" i="8"/>
  <c r="B100" i="8"/>
  <c r="A101" i="8"/>
  <c r="B101" i="8" s="1"/>
  <c r="A201" i="8"/>
  <c r="B201" i="8" s="1"/>
  <c r="B200" i="8"/>
  <c r="A301" i="8"/>
  <c r="B301" i="8" s="1"/>
  <c r="B300" i="8"/>
  <c r="B450" i="8"/>
  <c r="A451" i="8"/>
  <c r="B451" i="8" s="1"/>
  <c r="A151" i="8"/>
  <c r="B151" i="8" s="1"/>
  <c r="B150" i="8"/>
  <c r="A501" i="8" l="1"/>
  <c r="B500" i="8"/>
  <c r="A502" i="8" l="1"/>
  <c r="B501" i="8"/>
  <c r="B502" i="8" l="1"/>
  <c r="A503" i="8"/>
  <c r="B503" i="8" l="1"/>
  <c r="A504" i="8"/>
  <c r="A505" i="8" l="1"/>
  <c r="B504" i="8"/>
  <c r="A506" i="8" l="1"/>
  <c r="B505" i="8"/>
  <c r="A507" i="8" l="1"/>
  <c r="B506" i="8"/>
  <c r="A508" i="8" l="1"/>
  <c r="B507" i="8"/>
  <c r="B508" i="8" l="1"/>
  <c r="A509" i="8"/>
  <c r="A510" i="8" l="1"/>
  <c r="B509" i="8"/>
  <c r="B510" i="8" l="1"/>
  <c r="A511" i="8"/>
  <c r="B511" i="8" l="1"/>
  <c r="A512" i="8"/>
  <c r="B512" i="8" l="1"/>
  <c r="A513" i="8"/>
  <c r="A514" i="8" l="1"/>
  <c r="B513" i="8"/>
  <c r="B514" i="8" l="1"/>
  <c r="A515" i="8"/>
  <c r="B515" i="8" l="1"/>
  <c r="A516" i="8"/>
  <c r="B516" i="8" l="1"/>
  <c r="A517" i="8"/>
  <c r="A518" i="8" l="1"/>
  <c r="B517" i="8"/>
  <c r="B518" i="8" l="1"/>
  <c r="A519" i="8"/>
  <c r="B519" i="8" l="1"/>
  <c r="A520" i="8"/>
  <c r="B520" i="8" l="1"/>
  <c r="A521" i="8"/>
  <c r="A522" i="8" l="1"/>
  <c r="B521" i="8"/>
  <c r="B522" i="8" l="1"/>
  <c r="A523" i="8"/>
  <c r="B523" i="8" l="1"/>
  <c r="A524" i="8"/>
  <c r="B524" i="8" l="1"/>
  <c r="A525" i="8"/>
  <c r="A526" i="8" l="1"/>
  <c r="B525" i="8"/>
  <c r="B526" i="8" l="1"/>
  <c r="A527" i="8"/>
  <c r="B527" i="8" l="1"/>
  <c r="A528" i="8"/>
  <c r="B528" i="8" l="1"/>
  <c r="A529" i="8"/>
  <c r="A530" i="8" l="1"/>
  <c r="B529" i="8"/>
  <c r="B530" i="8" l="1"/>
  <c r="A531" i="8"/>
  <c r="B531" i="8" l="1"/>
  <c r="A532" i="8"/>
  <c r="B532" i="8" l="1"/>
  <c r="A533" i="8"/>
  <c r="A534" i="8" l="1"/>
  <c r="B533" i="8"/>
  <c r="B534" i="8" l="1"/>
  <c r="A535" i="8"/>
  <c r="B535" i="8" l="1"/>
  <c r="A536" i="8"/>
  <c r="B536" i="8" l="1"/>
  <c r="A537" i="8"/>
  <c r="A538" i="8" l="1"/>
  <c r="B537" i="8"/>
  <c r="B538" i="8" l="1"/>
  <c r="A539" i="8"/>
  <c r="B539" i="8" l="1"/>
  <c r="A540" i="8"/>
  <c r="B540" i="8" l="1"/>
  <c r="A541" i="8"/>
  <c r="A542" i="8" l="1"/>
  <c r="B541" i="8"/>
  <c r="B542" i="8" l="1"/>
  <c r="A543" i="8"/>
  <c r="A544" i="8" l="1"/>
  <c r="B543" i="8"/>
  <c r="B544" i="8" l="1"/>
  <c r="A545" i="8"/>
  <c r="B545" i="8" l="1"/>
  <c r="A546" i="8"/>
  <c r="B546" i="8" l="1"/>
  <c r="A547" i="8"/>
  <c r="B547" i="8" l="1"/>
  <c r="A548" i="8"/>
  <c r="B548" i="8" l="1"/>
  <c r="A549" i="8"/>
  <c r="A550" i="8" l="1"/>
  <c r="B549" i="8"/>
  <c r="B550" i="8" l="1"/>
  <c r="A551" i="8"/>
  <c r="A552" i="8" l="1"/>
  <c r="B551" i="8"/>
  <c r="B552" i="8" l="1"/>
  <c r="A553" i="8"/>
  <c r="B553" i="8" l="1"/>
  <c r="A554" i="8"/>
  <c r="B554" i="8" l="1"/>
  <c r="A555" i="8"/>
  <c r="A556" i="8" l="1"/>
  <c r="B555" i="8"/>
  <c r="B556" i="8" l="1"/>
  <c r="A557" i="8"/>
  <c r="A558" i="8" l="1"/>
  <c r="B557" i="8"/>
  <c r="B558" i="8" l="1"/>
  <c r="A559" i="8"/>
  <c r="B559" i="8" l="1"/>
  <c r="A560" i="8"/>
  <c r="B560" i="8" l="1"/>
  <c r="A561" i="8"/>
  <c r="B561" i="8" l="1"/>
  <c r="A562" i="8"/>
  <c r="B562" i="8" l="1"/>
  <c r="A563" i="8"/>
  <c r="A564" i="8" l="1"/>
  <c r="B563" i="8"/>
  <c r="A565" i="8" l="1"/>
  <c r="B564" i="8"/>
  <c r="A566" i="8" l="1"/>
  <c r="B565" i="8"/>
  <c r="B566" i="8" l="1"/>
  <c r="A567" i="8"/>
  <c r="A568" i="8" l="1"/>
  <c r="B567" i="8"/>
  <c r="A569" i="8" l="1"/>
  <c r="B568" i="8"/>
  <c r="A570" i="8" l="1"/>
  <c r="B569" i="8"/>
  <c r="A571" i="8" l="1"/>
  <c r="B570" i="8"/>
  <c r="A572" i="8" l="1"/>
  <c r="B571" i="8"/>
  <c r="A573" i="8" l="1"/>
  <c r="B572" i="8"/>
  <c r="A574" i="8" l="1"/>
  <c r="B573" i="8"/>
  <c r="A575" i="8" l="1"/>
  <c r="B574" i="8"/>
  <c r="A576" i="8" l="1"/>
  <c r="B575" i="8"/>
  <c r="B576" i="8" l="1"/>
  <c r="A577" i="8"/>
  <c r="A578" i="8" l="1"/>
  <c r="B577" i="8"/>
  <c r="A579" i="8" l="1"/>
  <c r="B578" i="8"/>
  <c r="A580" i="8" l="1"/>
  <c r="B579" i="8"/>
  <c r="A581" i="8" l="1"/>
  <c r="B580" i="8"/>
  <c r="A582" i="8" l="1"/>
  <c r="B581" i="8"/>
  <c r="B582" i="8" l="1"/>
  <c r="A583" i="8"/>
  <c r="A584" i="8" l="1"/>
  <c r="B583" i="8"/>
  <c r="A585" i="8" l="1"/>
  <c r="B584" i="8"/>
  <c r="A586" i="8" l="1"/>
  <c r="B585" i="8"/>
  <c r="A587" i="8" l="1"/>
  <c r="B586" i="8"/>
  <c r="A588" i="8" l="1"/>
  <c r="B587" i="8"/>
  <c r="B588" i="8" l="1"/>
  <c r="A589" i="8"/>
  <c r="A590" i="8" l="1"/>
  <c r="B589" i="8"/>
  <c r="A591" i="8" l="1"/>
  <c r="B590" i="8"/>
  <c r="B591" i="8" l="1"/>
  <c r="A592" i="8"/>
  <c r="A593" i="8" l="1"/>
  <c r="B592" i="8"/>
  <c r="A594" i="8" l="1"/>
  <c r="B593" i="8"/>
  <c r="B594" i="8" l="1"/>
  <c r="A595" i="8"/>
  <c r="A596" i="8" l="1"/>
  <c r="B595" i="8"/>
  <c r="A597" i="8" l="1"/>
  <c r="B596" i="8"/>
  <c r="A598" i="8" l="1"/>
  <c r="B597" i="8"/>
  <c r="A599" i="8" l="1"/>
  <c r="B598" i="8"/>
  <c r="A600" i="8" l="1"/>
  <c r="B599" i="8"/>
  <c r="A601" i="8" l="1"/>
  <c r="B601" i="8" s="1"/>
  <c r="B600" i="8"/>
</calcChain>
</file>

<file path=xl/sharedStrings.xml><?xml version="1.0" encoding="utf-8"?>
<sst xmlns="http://schemas.openxmlformats.org/spreadsheetml/2006/main" count="4340" uniqueCount="1170">
  <si>
    <t>Internacional</t>
  </si>
  <si>
    <t>Ataero</t>
  </si>
  <si>
    <t>Grupo I</t>
  </si>
  <si>
    <t>Grupo II</t>
  </si>
  <si>
    <t>Tarifa de Pouso</t>
  </si>
  <si>
    <t>até 1</t>
  </si>
  <si>
    <t>Tarifa de Permanência</t>
  </si>
  <si>
    <t>Área de manobra</t>
  </si>
  <si>
    <t>Área de estadia</t>
  </si>
  <si>
    <t>PMD</t>
  </si>
  <si>
    <t>Permanência</t>
  </si>
  <si>
    <t>Permanência - Manobra</t>
  </si>
  <si>
    <t>Permanência - Estadia</t>
  </si>
  <si>
    <t>Tarifa (por ton)</t>
  </si>
  <si>
    <t>Pouso</t>
  </si>
  <si>
    <t>Manobra</t>
  </si>
  <si>
    <t>Pan</t>
  </si>
  <si>
    <t>Pat</t>
  </si>
  <si>
    <t>Destino</t>
  </si>
  <si>
    <t>Total</t>
  </si>
  <si>
    <t>Doméstica (R$)</t>
  </si>
  <si>
    <t>Internacional (R$)</t>
  </si>
  <si>
    <t>Calculo</t>
  </si>
  <si>
    <t>Horas manobra</t>
  </si>
  <si>
    <t>Horas estadia (líquida)</t>
  </si>
  <si>
    <t>PAN</t>
  </si>
  <si>
    <t>Internacional (U$)</t>
  </si>
  <si>
    <t>PAT</t>
  </si>
  <si>
    <t>Resumo DAT</t>
  </si>
  <si>
    <t>Doméstico</t>
  </si>
  <si>
    <t>Dolar</t>
  </si>
  <si>
    <t>FP</t>
  </si>
  <si>
    <t>FORMULA PARA CALCULO DO FIR</t>
  </si>
  <si>
    <t>PMD DIVIDIDO POR 50=X  RAIZ DE X  = VALOR FIR</t>
  </si>
  <si>
    <t>PMD/50 =X</t>
  </si>
  <si>
    <t>RAIZ DE X</t>
  </si>
  <si>
    <t>É = FIR</t>
  </si>
  <si>
    <t>EX:</t>
  </si>
  <si>
    <t xml:space="preserve">PMD </t>
  </si>
  <si>
    <r>
      <t xml:space="preserve">TABELA FIR   DESTINO AEROPORTO ( XXXX ) </t>
    </r>
    <r>
      <rPr>
        <b/>
        <sz val="14"/>
        <color indexed="10"/>
        <rFont val="Arial"/>
        <family val="2"/>
      </rPr>
      <t>SAIDA DE SBGR</t>
    </r>
  </si>
  <si>
    <t>OPERADOR SBGR</t>
  </si>
  <si>
    <t>BR</t>
  </si>
  <si>
    <t>MN</t>
  </si>
  <si>
    <t>RF</t>
  </si>
  <si>
    <t>CT</t>
  </si>
  <si>
    <t>OCEANIA</t>
  </si>
  <si>
    <t>BR OC</t>
  </si>
  <si>
    <t>RF OC</t>
  </si>
  <si>
    <t>VALOR INTERNACIONAL X (US$)0,34</t>
  </si>
  <si>
    <t>VR INTER X(US$) 0,07</t>
  </si>
  <si>
    <t>VALOR DOMESTICO   X (R$)0,38</t>
  </si>
  <si>
    <t>VR DOM  X (R$)0,20</t>
  </si>
  <si>
    <t>AEROPORTO</t>
  </si>
  <si>
    <t>VIGENCIA</t>
  </si>
  <si>
    <t>TOTAL</t>
  </si>
  <si>
    <t>CYMX</t>
  </si>
  <si>
    <t>CYVR</t>
  </si>
  <si>
    <t>CYYZ</t>
  </si>
  <si>
    <t>DGAA</t>
  </si>
  <si>
    <t>DIAP</t>
  </si>
  <si>
    <t>DNKN</t>
  </si>
  <si>
    <t>DTTA</t>
  </si>
  <si>
    <t>EBBR</t>
  </si>
  <si>
    <t>EBOS</t>
  </si>
  <si>
    <t>EDDB</t>
  </si>
  <si>
    <t>EDDF</t>
  </si>
  <si>
    <t>EDDK</t>
  </si>
  <si>
    <t>EDDL</t>
  </si>
  <si>
    <t>EDDM</t>
  </si>
  <si>
    <t>EDDS</t>
  </si>
  <si>
    <t>EDFH</t>
  </si>
  <si>
    <t>EGCC</t>
  </si>
  <si>
    <t>EGKK</t>
  </si>
  <si>
    <t>EGLL</t>
  </si>
  <si>
    <t>EGPH</t>
  </si>
  <si>
    <t>EHAM</t>
  </si>
  <si>
    <t>EINN</t>
  </si>
  <si>
    <t>EKCH</t>
  </si>
  <si>
    <t>ELLX</t>
  </si>
  <si>
    <t>FACT</t>
  </si>
  <si>
    <t>FAJS</t>
  </si>
  <si>
    <t>FNLU</t>
  </si>
  <si>
    <t>FQMA</t>
  </si>
  <si>
    <t>GCLA</t>
  </si>
  <si>
    <t>GCLP</t>
  </si>
  <si>
    <t>GCTS</t>
  </si>
  <si>
    <t>GCXO</t>
  </si>
  <si>
    <t>GMMC</t>
  </si>
  <si>
    <t>GMMN</t>
  </si>
  <si>
    <t>GMMX</t>
  </si>
  <si>
    <t>GOOY</t>
  </si>
  <si>
    <t>GUCY</t>
  </si>
  <si>
    <t>GVAC</t>
  </si>
  <si>
    <t>HECA</t>
  </si>
  <si>
    <t>KATL</t>
  </si>
  <si>
    <t>KBOS</t>
  </si>
  <si>
    <t>KDET</t>
  </si>
  <si>
    <t>KDFW</t>
  </si>
  <si>
    <t>KEWR</t>
  </si>
  <si>
    <t>KFLL</t>
  </si>
  <si>
    <t>KFTW</t>
  </si>
  <si>
    <t>KGSO</t>
  </si>
  <si>
    <t>KHOU</t>
  </si>
  <si>
    <t>KHSV</t>
  </si>
  <si>
    <t>KIAB</t>
  </si>
  <si>
    <t>KIAD</t>
  </si>
  <si>
    <t>KIAH</t>
  </si>
  <si>
    <t>KJFK</t>
  </si>
  <si>
    <t>KLAS</t>
  </si>
  <si>
    <t>KLAX</t>
  </si>
  <si>
    <t>KLCH</t>
  </si>
  <si>
    <t>KLGB</t>
  </si>
  <si>
    <t>KMCO</t>
  </si>
  <si>
    <t>KMIA</t>
  </si>
  <si>
    <t>KMSY</t>
  </si>
  <si>
    <t>KNKX</t>
  </si>
  <si>
    <t>KORD</t>
  </si>
  <si>
    <t>KPHL</t>
  </si>
  <si>
    <t>KPHX</t>
  </si>
  <si>
    <t>KSFO</t>
  </si>
  <si>
    <t>KTPA</t>
  </si>
  <si>
    <t>KTUS</t>
  </si>
  <si>
    <t>KVCV</t>
  </si>
  <si>
    <t>KZID</t>
  </si>
  <si>
    <t>LEAS</t>
  </si>
  <si>
    <t>LEBL</t>
  </si>
  <si>
    <t>LEMD</t>
  </si>
  <si>
    <t>LEMG</t>
  </si>
  <si>
    <t>LEPA</t>
  </si>
  <si>
    <t>LEZG</t>
  </si>
  <si>
    <t>LFBD</t>
  </si>
  <si>
    <t>LFBO</t>
  </si>
  <si>
    <t>LFMN</t>
  </si>
  <si>
    <t>LFPG</t>
  </si>
  <si>
    <t>LFPO</t>
  </si>
  <si>
    <t>LFSB</t>
  </si>
  <si>
    <t>LGAT</t>
  </si>
  <si>
    <t>LIMC</t>
  </si>
  <si>
    <t>LIMF</t>
  </si>
  <si>
    <t>LIMJ</t>
  </si>
  <si>
    <t>LIML</t>
  </si>
  <si>
    <t>LIRA</t>
  </si>
  <si>
    <t>LIRF</t>
  </si>
  <si>
    <t>LPPR</t>
  </si>
  <si>
    <t>LPPS</t>
  </si>
  <si>
    <t>LPPT</t>
  </si>
  <si>
    <t>LSGG</t>
  </si>
  <si>
    <t>LSZH</t>
  </si>
  <si>
    <t>MDPC</t>
  </si>
  <si>
    <t>MDSD</t>
  </si>
  <si>
    <t>MKJS</t>
  </si>
  <si>
    <t>MMAA</t>
  </si>
  <si>
    <t>MMMX</t>
  </si>
  <si>
    <t>MMUN</t>
  </si>
  <si>
    <t>MNMG</t>
  </si>
  <si>
    <t>MPTO</t>
  </si>
  <si>
    <t>MROC</t>
  </si>
  <si>
    <t>MUBA</t>
  </si>
  <si>
    <t>MUHA</t>
  </si>
  <si>
    <t>MUVR</t>
  </si>
  <si>
    <t>MYGF</t>
  </si>
  <si>
    <t>MYNN</t>
  </si>
  <si>
    <t>ODMB</t>
  </si>
  <si>
    <t>OSDI</t>
  </si>
  <si>
    <t>RKSI</t>
  </si>
  <si>
    <t>SAAG</t>
  </si>
  <si>
    <t>SAAR</t>
  </si>
  <si>
    <t>SABE</t>
  </si>
  <si>
    <t>SACO</t>
  </si>
  <si>
    <t>SADP</t>
  </si>
  <si>
    <t>SAEZ</t>
  </si>
  <si>
    <t>SAIG</t>
  </si>
  <si>
    <t>SAME</t>
  </si>
  <si>
    <t>SAMM</t>
  </si>
  <si>
    <t>SANT</t>
  </si>
  <si>
    <t>SARC</t>
  </si>
  <si>
    <t>SARE</t>
  </si>
  <si>
    <t>SARF</t>
  </si>
  <si>
    <t>SARI</t>
  </si>
  <si>
    <t>SASA</t>
  </si>
  <si>
    <t>SAZB</t>
  </si>
  <si>
    <t>SAZC</t>
  </si>
  <si>
    <t>SAZM</t>
  </si>
  <si>
    <t>SAZN</t>
  </si>
  <si>
    <t>SAZS</t>
  </si>
  <si>
    <t>SBAA</t>
  </si>
  <si>
    <t>SBAF</t>
  </si>
  <si>
    <t>SBAQ</t>
  </si>
  <si>
    <t>SBAR</t>
  </si>
  <si>
    <t>SBAS</t>
  </si>
  <si>
    <t>SBAU</t>
  </si>
  <si>
    <t>SBAX</t>
  </si>
  <si>
    <t>SBBE</t>
  </si>
  <si>
    <t>SBBH</t>
  </si>
  <si>
    <t>SBBI</t>
  </si>
  <si>
    <t>SBBQ</t>
  </si>
  <si>
    <t>SBBR</t>
  </si>
  <si>
    <t>SBBT</t>
  </si>
  <si>
    <t>SBBU</t>
  </si>
  <si>
    <t>SBBV</t>
  </si>
  <si>
    <t>SBBW</t>
  </si>
  <si>
    <t>SBBZ</t>
  </si>
  <si>
    <t>SBCA</t>
  </si>
  <si>
    <t>SBCB</t>
  </si>
  <si>
    <t>SBCC</t>
  </si>
  <si>
    <t>SBCF</t>
  </si>
  <si>
    <t>SBCG</t>
  </si>
  <si>
    <t>SBCH</t>
  </si>
  <si>
    <t>SBCI</t>
  </si>
  <si>
    <t>SBCJ</t>
  </si>
  <si>
    <t>SBCM</t>
  </si>
  <si>
    <t>SBCN</t>
  </si>
  <si>
    <t>SBCO</t>
  </si>
  <si>
    <t>SBCP</t>
  </si>
  <si>
    <t>SBCR</t>
  </si>
  <si>
    <t>SBCT</t>
  </si>
  <si>
    <t>SBCV</t>
  </si>
  <si>
    <t>SBCX</t>
  </si>
  <si>
    <t>SBCY</t>
  </si>
  <si>
    <t>SBCZ</t>
  </si>
  <si>
    <t>SBDN</t>
  </si>
  <si>
    <t>SBEG</t>
  </si>
  <si>
    <t>SBES</t>
  </si>
  <si>
    <t>SBFC</t>
  </si>
  <si>
    <t>SBFI</t>
  </si>
  <si>
    <t>SBFL</t>
  </si>
  <si>
    <t>SBFN</t>
  </si>
  <si>
    <t>SBFZ</t>
  </si>
  <si>
    <t>SBGL</t>
  </si>
  <si>
    <t>SBGO</t>
  </si>
  <si>
    <t>SBGR</t>
  </si>
  <si>
    <t>SBGS</t>
  </si>
  <si>
    <t>SBGU</t>
  </si>
  <si>
    <t>SBGV</t>
  </si>
  <si>
    <t>SBGW</t>
  </si>
  <si>
    <t>SBIL</t>
  </si>
  <si>
    <t>SBIP</t>
  </si>
  <si>
    <t>SBIZ</t>
  </si>
  <si>
    <t>SBJD</t>
  </si>
  <si>
    <t>SBJF</t>
  </si>
  <si>
    <t>SBJP</t>
  </si>
  <si>
    <t>SBJR</t>
  </si>
  <si>
    <t>SBJU</t>
  </si>
  <si>
    <t>SBJV</t>
  </si>
  <si>
    <t>SBKG</t>
  </si>
  <si>
    <t>SBKP</t>
  </si>
  <si>
    <t>SBLE</t>
  </si>
  <si>
    <t>SBLJ</t>
  </si>
  <si>
    <t>SBLN</t>
  </si>
  <si>
    <t>SBLO</t>
  </si>
  <si>
    <t>SBLP</t>
  </si>
  <si>
    <t>SBLS</t>
  </si>
  <si>
    <t>SBMA</t>
  </si>
  <si>
    <t>SBMD</t>
  </si>
  <si>
    <t>SBME</t>
  </si>
  <si>
    <t>SBMG</t>
  </si>
  <si>
    <t>SBMK</t>
  </si>
  <si>
    <t>SBML</t>
  </si>
  <si>
    <t>SBMN</t>
  </si>
  <si>
    <t>SBMO</t>
  </si>
  <si>
    <t>SBMQ</t>
  </si>
  <si>
    <t>SBMS</t>
  </si>
  <si>
    <t>SBNF</t>
  </si>
  <si>
    <t>SBNM</t>
  </si>
  <si>
    <t>SBNT</t>
  </si>
  <si>
    <t>SBPA</t>
  </si>
  <si>
    <t>SBPB</t>
  </si>
  <si>
    <t>SBPC</t>
  </si>
  <si>
    <t>SBPF</t>
  </si>
  <si>
    <t>SBPJ</t>
  </si>
  <si>
    <t>SBPK</t>
  </si>
  <si>
    <t>SBPL</t>
  </si>
  <si>
    <t>SBPN</t>
  </si>
  <si>
    <t>SBPP</t>
  </si>
  <si>
    <t>SBPR</t>
  </si>
  <si>
    <t>SBPS</t>
  </si>
  <si>
    <t>SBPV</t>
  </si>
  <si>
    <t>SBQV</t>
  </si>
  <si>
    <t>SBRB</t>
  </si>
  <si>
    <t>SBRF</t>
  </si>
  <si>
    <t>SBRJ</t>
  </si>
  <si>
    <t>SBRP</t>
  </si>
  <si>
    <t>SBSC</t>
  </si>
  <si>
    <t>SBSJ</t>
  </si>
  <si>
    <t>SBSL</t>
  </si>
  <si>
    <t>SBSM</t>
  </si>
  <si>
    <t>SBSN</t>
  </si>
  <si>
    <t>SBSP</t>
  </si>
  <si>
    <t>SBSR</t>
  </si>
  <si>
    <t>SBST</t>
  </si>
  <si>
    <t>SBSV</t>
  </si>
  <si>
    <t>SBTC</t>
  </si>
  <si>
    <t>SBTD</t>
  </si>
  <si>
    <t>SBTE</t>
  </si>
  <si>
    <t>SBTL</t>
  </si>
  <si>
    <t>SBTU</t>
  </si>
  <si>
    <t>SBUF</t>
  </si>
  <si>
    <t>SBUG</t>
  </si>
  <si>
    <t>SBUL</t>
  </si>
  <si>
    <t>SBUP</t>
  </si>
  <si>
    <t>SBUR</t>
  </si>
  <si>
    <t>SBVG</t>
  </si>
  <si>
    <t>SBVH</t>
  </si>
  <si>
    <t>SBVT</t>
  </si>
  <si>
    <t>SBYS</t>
  </si>
  <si>
    <t>SCAR</t>
  </si>
  <si>
    <t>SCCF</t>
  </si>
  <si>
    <t>SCCI</t>
  </si>
  <si>
    <t>SCEL</t>
  </si>
  <si>
    <t>SCLL</t>
  </si>
  <si>
    <t>SCTE</t>
  </si>
  <si>
    <t>SDAG</t>
  </si>
  <si>
    <t>SDAM</t>
  </si>
  <si>
    <t>SDBA</t>
  </si>
  <si>
    <t>SDBK</t>
  </si>
  <si>
    <t>SDCB</t>
  </si>
  <si>
    <t>SDCO</t>
  </si>
  <si>
    <t>SDDN</t>
  </si>
  <si>
    <t>SDHG</t>
  </si>
  <si>
    <t>SDIM</t>
  </si>
  <si>
    <t>SDIO</t>
  </si>
  <si>
    <t>SDJD</t>
  </si>
  <si>
    <t>SDJL</t>
  </si>
  <si>
    <t>SDNO</t>
  </si>
  <si>
    <t>SDPB</t>
  </si>
  <si>
    <t>SDPP</t>
  </si>
  <si>
    <t>SDRS</t>
  </si>
  <si>
    <t>SDSC</t>
  </si>
  <si>
    <t>SDTK</t>
  </si>
  <si>
    <t>SDTP</t>
  </si>
  <si>
    <t>SDUB</t>
  </si>
  <si>
    <t>SDVG</t>
  </si>
  <si>
    <t>SDYM</t>
  </si>
  <si>
    <t>SDYW</t>
  </si>
  <si>
    <t>SEGU</t>
  </si>
  <si>
    <t>SEQU</t>
  </si>
  <si>
    <t>SGAS</t>
  </si>
  <si>
    <t>SGES</t>
  </si>
  <si>
    <t>SIMK</t>
  </si>
  <si>
    <t>SJDB</t>
  </si>
  <si>
    <t>SJTC</t>
  </si>
  <si>
    <t>SJUR</t>
  </si>
  <si>
    <t>SKBO</t>
  </si>
  <si>
    <t>SKBQ</t>
  </si>
  <si>
    <t>SKCL</t>
  </si>
  <si>
    <t>SKMD</t>
  </si>
  <si>
    <t>SKRG</t>
  </si>
  <si>
    <t>SLCB</t>
  </si>
  <si>
    <t>SLLP</t>
  </si>
  <si>
    <t>SLPS</t>
  </si>
  <si>
    <t>SLVR</t>
  </si>
  <si>
    <t>SMJP</t>
  </si>
  <si>
    <t>SMPB</t>
  </si>
  <si>
    <t>SNAG</t>
  </si>
  <si>
    <t>SNBR</t>
  </si>
  <si>
    <t>SNDM</t>
  </si>
  <si>
    <t>SNDN</t>
  </si>
  <si>
    <t>SNDV</t>
  </si>
  <si>
    <t>SNFE</t>
  </si>
  <si>
    <t>SNGA</t>
  </si>
  <si>
    <t>SNGI</t>
  </si>
  <si>
    <t>SNGV</t>
  </si>
  <si>
    <t>SNJR</t>
  </si>
  <si>
    <t>SNMU</t>
  </si>
  <si>
    <t>SNPD</t>
  </si>
  <si>
    <t>SNQY</t>
  </si>
  <si>
    <t>SNRU</t>
  </si>
  <si>
    <t>SNVB</t>
  </si>
  <si>
    <t>SNYB</t>
  </si>
  <si>
    <t>SNZA</t>
  </si>
  <si>
    <t>SOCA</t>
  </si>
  <si>
    <t>SPIM</t>
  </si>
  <si>
    <t>SPLI</t>
  </si>
  <si>
    <t>SPQT</t>
  </si>
  <si>
    <t>SPQU</t>
  </si>
  <si>
    <t>SPSO</t>
  </si>
  <si>
    <t>SSBL</t>
  </si>
  <si>
    <t>SSBY</t>
  </si>
  <si>
    <t>SSDO</t>
  </si>
  <si>
    <t>SSER</t>
  </si>
  <si>
    <t>SSIR</t>
  </si>
  <si>
    <t>SSIT</t>
  </si>
  <si>
    <t>SSKM</t>
  </si>
  <si>
    <t>SSLS</t>
  </si>
  <si>
    <t>SSPB</t>
  </si>
  <si>
    <t>SSPG</t>
  </si>
  <si>
    <t>SSUV</t>
  </si>
  <si>
    <t>SSVI</t>
  </si>
  <si>
    <t>SSZW</t>
  </si>
  <si>
    <t>SULS</t>
  </si>
  <si>
    <t>SUMU</t>
  </si>
  <si>
    <t>SUPE</t>
  </si>
  <si>
    <t>SVCC</t>
  </si>
  <si>
    <t>SVMC</t>
  </si>
  <si>
    <t>SVMG</t>
  </si>
  <si>
    <t>SVMI</t>
  </si>
  <si>
    <t>SVVA</t>
  </si>
  <si>
    <t>SWBH</t>
  </si>
  <si>
    <t>SWBR</t>
  </si>
  <si>
    <t>SWGI</t>
  </si>
  <si>
    <t>SWGN</t>
  </si>
  <si>
    <t>SWJI</t>
  </si>
  <si>
    <t>SWJW</t>
  </si>
  <si>
    <t>SWKN</t>
  </si>
  <si>
    <t>SWLC</t>
  </si>
  <si>
    <t>SWNS</t>
  </si>
  <si>
    <t>SWPL</t>
  </si>
  <si>
    <t>SWRD</t>
  </si>
  <si>
    <t>SWSI</t>
  </si>
  <si>
    <t>SWTQ</t>
  </si>
  <si>
    <t>TDPR</t>
  </si>
  <si>
    <t>TFFF</t>
  </si>
  <si>
    <t>TFFR</t>
  </si>
  <si>
    <t>TJSJ</t>
  </si>
  <si>
    <t>TKPK</t>
  </si>
  <si>
    <t>TNCA</t>
  </si>
  <si>
    <t>TNCC</t>
  </si>
  <si>
    <t>TNCM</t>
  </si>
  <si>
    <t>TTPP</t>
  </si>
  <si>
    <t>TTPS</t>
  </si>
  <si>
    <t>TVSV</t>
  </si>
  <si>
    <t>TXKF</t>
  </si>
  <si>
    <t>UKBB</t>
  </si>
  <si>
    <t>YSSY</t>
  </si>
  <si>
    <t>AEROPORTOS TARIFADORES</t>
  </si>
  <si>
    <t>SIGLA</t>
  </si>
  <si>
    <t>NOME</t>
  </si>
  <si>
    <t>ENT FAT</t>
  </si>
  <si>
    <t>CONCEIÇÃO DO ARAGUAIA - PA</t>
  </si>
  <si>
    <t>IMPERATRIZ/PREF. RENATO MOREIRA - MA</t>
  </si>
  <si>
    <t>SBAG</t>
  </si>
  <si>
    <t>ANGRA DOS REIS - RJ</t>
  </si>
  <si>
    <t>SBJC</t>
  </si>
  <si>
    <t>BELÉM/JÚLIO CESAR - PA</t>
  </si>
  <si>
    <t>SBAM</t>
  </si>
  <si>
    <t>AMAPÁ - AP</t>
  </si>
  <si>
    <t>JUNDIAÍ - SP</t>
  </si>
  <si>
    <t>ARARAQUARA - SP</t>
  </si>
  <si>
    <t>JUIZ DE FORA/FRANCISCO DE ASSIS - MG</t>
  </si>
  <si>
    <t>ARACAJU/SANTA MARIA - SE</t>
  </si>
  <si>
    <t>INT. DE JOÃO PESSOA/PR CASTRO PINTO - PB</t>
  </si>
  <si>
    <t>ASSIS - SP</t>
  </si>
  <si>
    <t>JACAREPAGUÁ - ROBERTO MARINHO</t>
  </si>
  <si>
    <t>SBAT</t>
  </si>
  <si>
    <t>ALTA FLORESTA - MT</t>
  </si>
  <si>
    <t>JUAZEIRO DO NORTE/REGION. DO CARIRI - CE</t>
  </si>
  <si>
    <t>ARAÇATUBA - SP</t>
  </si>
  <si>
    <t>JOINVILE/LAURO CARNEIRO DE LOYOLA - SC</t>
  </si>
  <si>
    <t>ARAXÁ - MG</t>
  </si>
  <si>
    <t>CAMPINA GRANDE/PRES. JOÃO SUASSUNA - PB</t>
  </si>
  <si>
    <t>INT. DE BELÉM/VAL-DE-CÃES - PA</t>
  </si>
  <si>
    <t>INT. DE CAMPINAS/VIRACOPOS - SP</t>
  </si>
  <si>
    <t>SBBG</t>
  </si>
  <si>
    <t>BAGÉ/COMANDANTE GUSTAVO KRAEMER - RS</t>
  </si>
  <si>
    <t>LENÇÓIS/CHAPADA DIAMANTINA - BA</t>
  </si>
  <si>
    <t>BELO HORIZONTE/PAMPULHA/C.D.ANDRAD. - MG</t>
  </si>
  <si>
    <t>LAGES - SC</t>
  </si>
  <si>
    <t>CURITIBA/BACACHERI - PR</t>
  </si>
  <si>
    <t>LINS - SP</t>
  </si>
  <si>
    <t>SBBP</t>
  </si>
  <si>
    <t>BRAGANÇA PAULISTA/ARTUR SIQUEIRA - SP</t>
  </si>
  <si>
    <t>AEROPORTO DE LONDRINA - GOV JOSE RICHA</t>
  </si>
  <si>
    <t>BARBACENA - MG</t>
  </si>
  <si>
    <t>BOM JESUS DA LAPA - BA</t>
  </si>
  <si>
    <t>INT. BRASÍLIA/PR. JUSCEL KUBITSCHEK - DF</t>
  </si>
  <si>
    <t>MARABÁ - PA</t>
  </si>
  <si>
    <t>BARRETOS/CHAVEI AMSEI - SP</t>
  </si>
  <si>
    <t>MONTE DOURADO - PA</t>
  </si>
  <si>
    <t>BAURU - SP</t>
  </si>
  <si>
    <t>MACAÉ - RJ</t>
  </si>
  <si>
    <t>INT. DE BOA VISTA - RR</t>
  </si>
  <si>
    <t>AEROPORTO REGIONAL DE MARINGÁ - PR</t>
  </si>
  <si>
    <t>BARRA DO GARÇAS - MT</t>
  </si>
  <si>
    <t>SBMH</t>
  </si>
  <si>
    <t>MARINGÁ - PR</t>
  </si>
  <si>
    <t>CASCAVEL - PR</t>
  </si>
  <si>
    <t>MONTES CLAROS/MARIO RIBEIRO - MG</t>
  </si>
  <si>
    <t>CABO FRIO - RJ</t>
  </si>
  <si>
    <t>MARÍLIA - SP</t>
  </si>
  <si>
    <t>SBCD</t>
  </si>
  <si>
    <t>CAÇADOR - SC</t>
  </si>
  <si>
    <t>PONTA PELADA - AM</t>
  </si>
  <si>
    <t>INT. BELO HORIZ/TANC. NEVES/CONFINS - MG</t>
  </si>
  <si>
    <t>MACEIÓ/ZUMBI DOS PALMARES - AL</t>
  </si>
  <si>
    <t>INT. DE CAMPO GRANDE - MS</t>
  </si>
  <si>
    <t>INT. DE MACAPÁ - AP</t>
  </si>
  <si>
    <t>CHAPECÓ - SC</t>
  </si>
  <si>
    <t>MOSSORÓ/DIX-SEPT ROSADO - RN</t>
  </si>
  <si>
    <t>CAROLINA - MA</t>
  </si>
  <si>
    <t>SBMT</t>
  </si>
  <si>
    <t>SÃO PAULO/CAMPO DE MARTE - SP</t>
  </si>
  <si>
    <t>PARAUAPEBAS/CARAJÁS - PA</t>
  </si>
  <si>
    <t>SBMY</t>
  </si>
  <si>
    <t>MANICORÉ - AM</t>
  </si>
  <si>
    <t>CRICIUMA/FORQUILHINHA - SC</t>
  </si>
  <si>
    <t>INT. DE NAVEGANTES - SC</t>
  </si>
  <si>
    <t>CALDAS NOVAS - GO</t>
  </si>
  <si>
    <t>SANTO ÂNGELO - RS</t>
  </si>
  <si>
    <t>CAMPOS/BARTOLOMEU LISANDRO - RJ</t>
  </si>
  <si>
    <t>INT. DE NATAL/AUGUSTO SEVERO - RN</t>
  </si>
  <si>
    <t>INT. DE CORUMBÁ - MS</t>
  </si>
  <si>
    <t>SBOI</t>
  </si>
  <si>
    <t>OIAPOQUE - AP</t>
  </si>
  <si>
    <t>INT. DE CURITIBA/AFONSO PENA - PR</t>
  </si>
  <si>
    <t>INT. DE PORTO ALEGRE/SALGADO FILHO - RS</t>
  </si>
  <si>
    <t>CARAVELAS - BA</t>
  </si>
  <si>
    <t>PARNAÍBA/PREFEITO DR. SILVA FILHO - PI</t>
  </si>
  <si>
    <t>CAXIAS DO SUL/CAMPO DOS BUGRES - RS</t>
  </si>
  <si>
    <t>POÇOS DE CALDAS - MG</t>
  </si>
  <si>
    <t>INT. DE CUIABÁ /MARECHAL RONDON - MT</t>
  </si>
  <si>
    <t>PASSO FUNDO/LAURO KURTZ - RS</t>
  </si>
  <si>
    <t>INT. DE CRUZEIRO DO SUL - AC</t>
  </si>
  <si>
    <t>PALMAS/TOCANTINS - TO</t>
  </si>
  <si>
    <t>SBDB</t>
  </si>
  <si>
    <t>BONITO - MS</t>
  </si>
  <si>
    <t>INT. DE PELOTAS - RS</t>
  </si>
  <si>
    <t>PRESIDENTE PRUDENTE - SP</t>
  </si>
  <si>
    <t>PETROLINA/SENADOR NILO COELHO - PE</t>
  </si>
  <si>
    <t>INT. DE MANAUS/EDUARDO GOMES - AM</t>
  </si>
  <si>
    <t>SBPM</t>
  </si>
  <si>
    <t>PALMAS - TO</t>
  </si>
  <si>
    <t>SBEK</t>
  </si>
  <si>
    <t>JACAREACANGA - PA</t>
  </si>
  <si>
    <t>PORTO NACIONAL - TO</t>
  </si>
  <si>
    <t>FRANCA - SP</t>
  </si>
  <si>
    <t>INT. DE PONTA PORÃ - MS</t>
  </si>
  <si>
    <t>INT. DE FOZ DO IGUAÇU/CATARATAS - PR</t>
  </si>
  <si>
    <t>BELO HORIZONTE/CARLOS PRATES - MG</t>
  </si>
  <si>
    <t>INT. DE FLORIANÓPOLIS/HERCÍLIO LUZ - SC</t>
  </si>
  <si>
    <t>PORTO SEGURO - BA</t>
  </si>
  <si>
    <t>FERNANDO DE NORONHA - PE</t>
  </si>
  <si>
    <t>INT. PORTO VELHO/GOV JORGE T. OLIVE - RO</t>
  </si>
  <si>
    <t>SBFS</t>
  </si>
  <si>
    <t>Farol de São Tomé</t>
  </si>
  <si>
    <t>VITORIA DA CONQUISTA</t>
  </si>
  <si>
    <t>INT. DE FORTALEZA/PINTO MARTINS - CE</t>
  </si>
  <si>
    <t>RIO BRANCO/PRESIDENTE MÉDICI - AC</t>
  </si>
  <si>
    <t>INT. RIO DE JAN./GALEÃO - A.C.JOBIM - RJ</t>
  </si>
  <si>
    <t>INT. RECIFE/GUARARAPES-GILB.FREYRE - PE</t>
  </si>
  <si>
    <t>SBGM</t>
  </si>
  <si>
    <t>GUAJARÁ MIRIM - RO</t>
  </si>
  <si>
    <t>SBRG</t>
  </si>
  <si>
    <t>RIO GRANDE - RS</t>
  </si>
  <si>
    <t>GOIÂNIA/SANTA GENOVEVA - GO</t>
  </si>
  <si>
    <t>RIO DE JANEIRO/SANTOS DUMONT - RJ</t>
  </si>
  <si>
    <t>INT. SAO PAULO/GUARULHOS G.A.F.MONT.- SP</t>
  </si>
  <si>
    <t>RIBEIRÃO PRETO/LEITE LOPES - SP</t>
  </si>
  <si>
    <t>PONTA GROSSA - PR</t>
  </si>
  <si>
    <t>SÃO JOSÉ DOS CAMPOS - SP</t>
  </si>
  <si>
    <t>GUARAPUAVA/TANCREDO THOMAZ DE FARIA - PR</t>
  </si>
  <si>
    <t>INT. SÃO LUÍS/MAL. CUNHA MACHADO - MA</t>
  </si>
  <si>
    <t>GOVERNADOR VALADARES - MG</t>
  </si>
  <si>
    <t>SANTA MARIA - RS</t>
  </si>
  <si>
    <t>GUARATINGUETÁ - SP</t>
  </si>
  <si>
    <t>SANTARÉM/MAESTRO WILSON FONSECA - PA</t>
  </si>
  <si>
    <t>SBHI</t>
  </si>
  <si>
    <t>AEROPORTO INTERNACIONAL HELENAIRAN FLOMA</t>
  </si>
  <si>
    <t xml:space="preserve"> SÃO PAULO/CONGONHAS - SP</t>
  </si>
  <si>
    <t>SBHT</t>
  </si>
  <si>
    <t>ALTAMIRA - PA</t>
  </si>
  <si>
    <t>SÃO JOSÉ DO RIO PRETO - SP</t>
  </si>
  <si>
    <t>SBIC</t>
  </si>
  <si>
    <t>ITACOATIARA - AM</t>
  </si>
  <si>
    <t>INT. SALVADOR/DEP. LUIS ED. MAGAL. - BA</t>
  </si>
  <si>
    <t>SBIH</t>
  </si>
  <si>
    <t>ITAITUBA - PA</t>
  </si>
  <si>
    <t>SBTB</t>
  </si>
  <si>
    <t>ORIXIMINÁ (TROMBETAS) - PA</t>
  </si>
  <si>
    <t>ILHÉUS/JORGE AMADO - BA</t>
  </si>
  <si>
    <t>TOLEDO - PR</t>
  </si>
  <si>
    <t>IPATINGA/USIMINAS - MG</t>
  </si>
  <si>
    <t>TERESINA/SENADOR PETRONIO PORTELLA - PI</t>
  </si>
  <si>
    <t>SBTF</t>
  </si>
  <si>
    <t>TEFÉ - AM</t>
  </si>
  <si>
    <t>SNRD</t>
  </si>
  <si>
    <t>PRADO - BA</t>
  </si>
  <si>
    <t>SBTK</t>
  </si>
  <si>
    <t>TARAUACÁ - AC</t>
  </si>
  <si>
    <t>SNTO</t>
  </si>
  <si>
    <t>TEÓFILO OTONI/JUSCELINO KUBITSCHECK - MG</t>
  </si>
  <si>
    <t>TELÊMACO BORBA - PR</t>
  </si>
  <si>
    <t>VALENÇA - BA</t>
  </si>
  <si>
    <t>SBTT</t>
  </si>
  <si>
    <t>INT. DE TABATINGA - AM</t>
  </si>
  <si>
    <t>SNVS</t>
  </si>
  <si>
    <t>BREVES - PA</t>
  </si>
  <si>
    <t>TUCURUÍ - PA</t>
  </si>
  <si>
    <t>POUSO ALEGRE - MG</t>
  </si>
  <si>
    <t>SBUA</t>
  </si>
  <si>
    <t>SÃO GABRIEL DA CACHOEIRA - AM</t>
  </si>
  <si>
    <t>SSAL</t>
  </si>
  <si>
    <t>ALEGRETE - RS</t>
  </si>
  <si>
    <t>PAULO AFONSO - BA</t>
  </si>
  <si>
    <t>SSAP</t>
  </si>
  <si>
    <t>APUCARANA - PR</t>
  </si>
  <si>
    <t>INT. DE URUGUAIANA RUBEM BERTA - RS</t>
  </si>
  <si>
    <t>BLUMENAU - SC</t>
  </si>
  <si>
    <t>UBERLÂNDIA/TE CEL AV CÉSAR BOMBONATO- MG</t>
  </si>
  <si>
    <t>SSCK</t>
  </si>
  <si>
    <t>CONCÓRDIA - SC</t>
  </si>
  <si>
    <t>CASTILHO/URUBUPUNGÁ - SP</t>
  </si>
  <si>
    <t>SSCN</t>
  </si>
  <si>
    <t>CANELA- RS</t>
  </si>
  <si>
    <t>UBERABA - MG</t>
  </si>
  <si>
    <t>SSCP</t>
  </si>
  <si>
    <t>CORNÉLIO PROCÓPIO - PR</t>
  </si>
  <si>
    <t>VARGINHA/MAJOR BRIG. TROMPOWSKY - MG</t>
  </si>
  <si>
    <t>SSCR</t>
  </si>
  <si>
    <t>MARECHAL CÂNDIDO RONDON - PR</t>
  </si>
  <si>
    <t>VILHENA - RO</t>
  </si>
  <si>
    <t>SSCT</t>
  </si>
  <si>
    <t>CIANORTE - PR</t>
  </si>
  <si>
    <t>VITÓRIA/GOIABEIRAS - ES</t>
  </si>
  <si>
    <t>SSDP</t>
  </si>
  <si>
    <t>DOM PEDRITO - RS</t>
  </si>
  <si>
    <t>SBXX</t>
  </si>
  <si>
    <t>EDUARDO HENRIQUE MARQUES BENTES</t>
  </si>
  <si>
    <t>SSEZ</t>
  </si>
  <si>
    <t>ESPUMOSO - RS</t>
  </si>
  <si>
    <t>SSFB</t>
  </si>
  <si>
    <t>FRANCISCO BELTRÃO - PR</t>
  </si>
  <si>
    <t>CAMPINAS/AMARAIS - SP</t>
  </si>
  <si>
    <t>SSGB</t>
  </si>
  <si>
    <t>GUARATUBA - PR</t>
  </si>
  <si>
    <t>BOTUCATU - SP</t>
  </si>
  <si>
    <t>SSGY</t>
  </si>
  <si>
    <t>GUAÍRA - PR</t>
  </si>
  <si>
    <t>SDBP</t>
  </si>
  <si>
    <t>SSJA</t>
  </si>
  <si>
    <t>JOAÇABA - SC</t>
  </si>
  <si>
    <t>SDBY</t>
  </si>
  <si>
    <t>BARIRI - SP</t>
  </si>
  <si>
    <t>SSJE</t>
  </si>
  <si>
    <t>JACAREZINHO - PR</t>
  </si>
  <si>
    <t>SOROCABA - SP</t>
  </si>
  <si>
    <t>SSJG</t>
  </si>
  <si>
    <t>JAGUARIAÍVA - PR</t>
  </si>
  <si>
    <t>ANDRADINA - SP</t>
  </si>
  <si>
    <t>SSKG</t>
  </si>
  <si>
    <t>CAMPO GRANDE/ESTANCIA SANTA MARIA - MS</t>
  </si>
  <si>
    <t>SDDR</t>
  </si>
  <si>
    <t>DRACENA - SP</t>
  </si>
  <si>
    <t>CAMPO MOURÃO - PR</t>
  </si>
  <si>
    <t>ITANHAÉM - SP</t>
  </si>
  <si>
    <t>SSKZ</t>
  </si>
  <si>
    <t>CARAZINHO - RS</t>
  </si>
  <si>
    <t>SDJB</t>
  </si>
  <si>
    <t>SSLO</t>
  </si>
  <si>
    <t>LOANDA - PR</t>
  </si>
  <si>
    <t>SSLT</t>
  </si>
  <si>
    <t>SÃO MANUEL - SP</t>
  </si>
  <si>
    <t>SSMD</t>
  </si>
  <si>
    <t>MEDIANEIRA - PR</t>
  </si>
  <si>
    <t>SDOU</t>
  </si>
  <si>
    <t>OURINHOS - SP</t>
  </si>
  <si>
    <t>SSMX</t>
  </si>
  <si>
    <t>SDPN</t>
  </si>
  <si>
    <t>PENÁPOLIS - SP</t>
  </si>
  <si>
    <t>SSMY</t>
  </si>
  <si>
    <t>SÃO MIGUEL DO IGUAÇU - PR</t>
  </si>
  <si>
    <t>SDPW</t>
  </si>
  <si>
    <t>PIRACICABA - SP</t>
  </si>
  <si>
    <t>SSNO</t>
  </si>
  <si>
    <t>NONOAÍ - RS</t>
  </si>
  <si>
    <t>SDRR</t>
  </si>
  <si>
    <t>AVARÉ - SP</t>
  </si>
  <si>
    <t>SSOE</t>
  </si>
  <si>
    <t>SÃO MIGUEL DO OESTE - SC</t>
  </si>
  <si>
    <t>RESENDE - RJ</t>
  </si>
  <si>
    <t>SSOG</t>
  </si>
  <si>
    <t>ARAPONGAS - PR</t>
  </si>
  <si>
    <t>SÃO CARLOS - SP</t>
  </si>
  <si>
    <t>SSOS</t>
  </si>
  <si>
    <t>OSÓRIO - RS</t>
  </si>
  <si>
    <t>SDSK</t>
  </si>
  <si>
    <t>SAQUAREMA - RJ</t>
  </si>
  <si>
    <t>PATO BRANC0 - PR</t>
  </si>
  <si>
    <t>TUPÃ - SP</t>
  </si>
  <si>
    <t>PARANAGUÁ - PR</t>
  </si>
  <si>
    <t>UBATUBA - SP</t>
  </si>
  <si>
    <t>SSPI</t>
  </si>
  <si>
    <t>PARANAVAÍ - PR</t>
  </si>
  <si>
    <t>SDUN</t>
  </si>
  <si>
    <t>ITAPERUNA - RJ</t>
  </si>
  <si>
    <t>SSPS</t>
  </si>
  <si>
    <t>PALMAS - PR</t>
  </si>
  <si>
    <t>VOTUPORANGA - SP</t>
  </si>
  <si>
    <t>SSSS</t>
  </si>
  <si>
    <t>SÃO FRANCISCO DO SUL - SC</t>
  </si>
  <si>
    <t>SEDE</t>
  </si>
  <si>
    <t>SSUM</t>
  </si>
  <si>
    <t>UMUARAMA - PR</t>
  </si>
  <si>
    <t>SIAH</t>
  </si>
  <si>
    <t>teste</t>
  </si>
  <si>
    <t>UNIÃO DA VITÓRIA - PR</t>
  </si>
  <si>
    <t>SSUW</t>
  </si>
  <si>
    <t>GUARAPUAVA - PR</t>
  </si>
  <si>
    <t>VIDEIRA - SC</t>
  </si>
  <si>
    <t>SJRG</t>
  </si>
  <si>
    <t>SSVN</t>
  </si>
  <si>
    <t>VERANÓPOLIS - RS</t>
  </si>
  <si>
    <t>SNAX</t>
  </si>
  <si>
    <t>SSXD</t>
  </si>
  <si>
    <t>SARANDI - RS</t>
  </si>
  <si>
    <t>BARREIRAS - BA</t>
  </si>
  <si>
    <t>SSYA</t>
  </si>
  <si>
    <t>ARAPOTI - PR</t>
  </si>
  <si>
    <t>SNCH</t>
  </si>
  <si>
    <t>BELO HORIZONTE (CARLOS PRATES) - MG</t>
  </si>
  <si>
    <t>SSZR</t>
  </si>
  <si>
    <t>SANTA ROSA - RS</t>
  </si>
  <si>
    <t>SNDC</t>
  </si>
  <si>
    <t>REDENÇÃO - PA</t>
  </si>
  <si>
    <t>LENÇÓIS - BA</t>
  </si>
  <si>
    <t>SWCA</t>
  </si>
  <si>
    <t>CARAUARI - AM</t>
  </si>
  <si>
    <t>DIVINÓPOLIS - MG</t>
  </si>
  <si>
    <t>GURUPI - TO</t>
  </si>
  <si>
    <t>SNED</t>
  </si>
  <si>
    <t>CANAVIEIRAS - BA</t>
  </si>
  <si>
    <t>ARAGUAÍNA - TO</t>
  </si>
  <si>
    <t>SNFX</t>
  </si>
  <si>
    <t>SÃO FÉLIX DO XINGU - PA</t>
  </si>
  <si>
    <t>JI-PARANÁ - RO</t>
  </si>
  <si>
    <t>GUARAPARI - ES</t>
  </si>
  <si>
    <t>GUANAMBI - BA</t>
  </si>
  <si>
    <t>SWKO</t>
  </si>
  <si>
    <t>COARI - AM</t>
  </si>
  <si>
    <t>SNGO</t>
  </si>
  <si>
    <t>UBERLANDIA/FAZENDA NOVA</t>
  </si>
  <si>
    <t>SWPI</t>
  </si>
  <si>
    <t>PARINTINS/JÚLIO BELÉM - AM</t>
  </si>
  <si>
    <t>SWQI</t>
  </si>
  <si>
    <t>CARACARAÍ - RR</t>
  </si>
  <si>
    <t>SNHA</t>
  </si>
  <si>
    <t>ITABUNA - BA</t>
  </si>
  <si>
    <t>SWUZ</t>
  </si>
  <si>
    <t>LUZIÂNIA/BRIGADEIRO ARARIPE MACEDO - GO</t>
  </si>
  <si>
    <t>SNIC</t>
  </si>
  <si>
    <t>IRECÊ - BA</t>
  </si>
  <si>
    <t>S_BR</t>
  </si>
  <si>
    <t>BRASÍLIA (JUSCELINO KUBITSCHEK) 2ª CAT</t>
  </si>
  <si>
    <t>SNJD</t>
  </si>
  <si>
    <t>FEIRA DE SANTANA/JOAO DURV CARNEIRO - BA</t>
  </si>
  <si>
    <t>S_EG</t>
  </si>
  <si>
    <t>MANAUS (EDUARDO GOMES) 2ª CAT - AM</t>
  </si>
  <si>
    <t>SNJK</t>
  </si>
  <si>
    <t>JEQUIÉ - BA</t>
  </si>
  <si>
    <t>XXXX</t>
  </si>
  <si>
    <t>AEROPORTO NÃO ARRECADADOR</t>
  </si>
  <si>
    <t>SÃO JOÃO DEL REI</t>
  </si>
  <si>
    <t>SNKW</t>
  </si>
  <si>
    <t>SNLO</t>
  </si>
  <si>
    <t>SÃO LOURENÇO - MG</t>
  </si>
  <si>
    <t>Aeroporto de destino</t>
  </si>
  <si>
    <t>Aeroporto de origem</t>
  </si>
  <si>
    <r>
      <t xml:space="preserve">TABELA FIR ORIGEM ( XXXX ) </t>
    </r>
    <r>
      <rPr>
        <b/>
        <u/>
        <sz val="14"/>
        <color indexed="10"/>
        <rFont val="Arial"/>
        <family val="2"/>
      </rPr>
      <t>CHEGADA  GUARULHOS ( SBGR )</t>
    </r>
  </si>
  <si>
    <t>VR INTER X (US$)0,07</t>
  </si>
  <si>
    <t>FVHA</t>
  </si>
  <si>
    <t>KORL</t>
  </si>
  <si>
    <t>MMTJ</t>
  </si>
  <si>
    <t>SBAV</t>
  </si>
  <si>
    <t>SBRU</t>
  </si>
  <si>
    <t>Fator Peso</t>
  </si>
  <si>
    <t>Tipo de Aeronave</t>
  </si>
  <si>
    <t>Distancia Origem</t>
  </si>
  <si>
    <t>Distancia Destino</t>
  </si>
  <si>
    <t>SADF</t>
  </si>
  <si>
    <t>KFXE</t>
  </si>
  <si>
    <t>Tarifa</t>
  </si>
  <si>
    <t>FIR UTA/BRASÍLIA</t>
  </si>
  <si>
    <t>FIR RECIFE</t>
  </si>
  <si>
    <t>FIR ATLÂNTICO</t>
  </si>
  <si>
    <t>FIR CURITIBA</t>
  </si>
  <si>
    <t>FIR AMAZÔNICA</t>
  </si>
  <si>
    <t>Cotação Dolar</t>
  </si>
  <si>
    <t>T</t>
  </si>
  <si>
    <t>Tarifador</t>
  </si>
  <si>
    <t>FGBT</t>
  </si>
  <si>
    <t>Planilha de Contigência</t>
  </si>
  <si>
    <t>Tarifação de aeronaves</t>
  </si>
  <si>
    <t>Aeronaves - GRUPO I</t>
  </si>
  <si>
    <t>Descrição</t>
  </si>
  <si>
    <t>Valor</t>
  </si>
  <si>
    <t>de 1,1 até 2</t>
  </si>
  <si>
    <t>de 2,1 até 4</t>
  </si>
  <si>
    <t>de 4,1 até 6</t>
  </si>
  <si>
    <t>de 6,1 até 12</t>
  </si>
  <si>
    <t>de 12,1 até 24</t>
  </si>
  <si>
    <t>de 24,1 até 48</t>
  </si>
  <si>
    <t>de 48,1 até 100</t>
  </si>
  <si>
    <t>de 100,1 até 200</t>
  </si>
  <si>
    <t>de 200,1 até 300</t>
  </si>
  <si>
    <t>mais de 300,1</t>
  </si>
  <si>
    <t>EDVE</t>
  </si>
  <si>
    <t>EGGW</t>
  </si>
  <si>
    <t>FADN</t>
  </si>
  <si>
    <t>HELX</t>
  </si>
  <si>
    <t>KAFW</t>
  </si>
  <si>
    <t>KAUS</t>
  </si>
  <si>
    <t>KCHA</t>
  </si>
  <si>
    <t>KDTW</t>
  </si>
  <si>
    <t>KIND</t>
  </si>
  <si>
    <t>KLGA</t>
  </si>
  <si>
    <t>KMEM</t>
  </si>
  <si>
    <t>KOPF</t>
  </si>
  <si>
    <t>KSFB</t>
  </si>
  <si>
    <t>LETO</t>
  </si>
  <si>
    <t>LIPX</t>
  </si>
  <si>
    <t>LIPZ</t>
  </si>
  <si>
    <t>LLBG</t>
  </si>
  <si>
    <t>LLSD</t>
  </si>
  <si>
    <t>LPMA</t>
  </si>
  <si>
    <t>LTAC</t>
  </si>
  <si>
    <t>LTBA</t>
  </si>
  <si>
    <t>MMPR</t>
  </si>
  <si>
    <t>OMAA</t>
  </si>
  <si>
    <t>OTBD</t>
  </si>
  <si>
    <t>SAVT</t>
  </si>
  <si>
    <t>SAWH</t>
  </si>
  <si>
    <t>SBAE</t>
  </si>
  <si>
    <t>SBJI</t>
  </si>
  <si>
    <t>SBTA</t>
  </si>
  <si>
    <t>SBZM</t>
  </si>
  <si>
    <t>SCCT</t>
  </si>
  <si>
    <t>SCDA</t>
  </si>
  <si>
    <t>SCFA</t>
  </si>
  <si>
    <t>SILF</t>
  </si>
  <si>
    <t>SKCG</t>
  </si>
  <si>
    <t>SKED</t>
  </si>
  <si>
    <t>SLET</t>
  </si>
  <si>
    <t>SNBA</t>
  </si>
  <si>
    <t>SVMT</t>
  </si>
  <si>
    <t>TBPB</t>
  </si>
  <si>
    <t>TJBQ</t>
  </si>
  <si>
    <t>UUEE</t>
  </si>
  <si>
    <t>Aeronaves - GRUPO II</t>
  </si>
  <si>
    <t>FGSL</t>
  </si>
  <si>
    <t>LFBF</t>
  </si>
  <si>
    <t>EBLG</t>
  </si>
  <si>
    <t>EGSS</t>
  </si>
  <si>
    <t>FGMY</t>
  </si>
  <si>
    <t>EGYP</t>
  </si>
  <si>
    <t xml:space="preserve">BR 1 </t>
  </si>
  <si>
    <t xml:space="preserve">MN 2 </t>
  </si>
  <si>
    <t>RF 4</t>
  </si>
  <si>
    <t>BR OC 8</t>
  </si>
  <si>
    <t>CT - 7</t>
  </si>
  <si>
    <t>9PAV</t>
  </si>
  <si>
    <t>DNMM</t>
  </si>
  <si>
    <t>FAWH</t>
  </si>
  <si>
    <t>GOOO</t>
  </si>
  <si>
    <t>GOOV</t>
  </si>
  <si>
    <t>LFPB</t>
  </si>
  <si>
    <t>LPFR</t>
  </si>
  <si>
    <t>MKJM</t>
  </si>
  <si>
    <t>MMTO</t>
  </si>
  <si>
    <t>MTPP</t>
  </si>
  <si>
    <t>MUCU</t>
  </si>
  <si>
    <t>MULB</t>
  </si>
  <si>
    <t>MUMC</t>
  </si>
  <si>
    <t>OMDB</t>
  </si>
  <si>
    <t>SABA</t>
  </si>
  <si>
    <t>SARO</t>
  </si>
  <si>
    <t>SDDI</t>
  </si>
  <si>
    <t>SDHD</t>
  </si>
  <si>
    <t>SDRD</t>
  </si>
  <si>
    <t>SDWT</t>
  </si>
  <si>
    <t>SDZN</t>
  </si>
  <si>
    <t>SIGP</t>
  </si>
  <si>
    <t>SLCP</t>
  </si>
  <si>
    <t>SNAF</t>
  </si>
  <si>
    <t>SNEZ</t>
  </si>
  <si>
    <t>SSFD</t>
  </si>
  <si>
    <t>SSTD</t>
  </si>
  <si>
    <t>SWPJ</t>
  </si>
  <si>
    <t>SYCJ</t>
  </si>
  <si>
    <t>DXXX</t>
  </si>
  <si>
    <t>SBOU</t>
  </si>
  <si>
    <t>SBRS</t>
  </si>
  <si>
    <t>SBSY</t>
  </si>
  <si>
    <t>SCLE</t>
  </si>
  <si>
    <t>SLCZ</t>
  </si>
  <si>
    <t>SNEG</t>
  </si>
  <si>
    <t>SWMC</t>
  </si>
  <si>
    <t>SYGT</t>
  </si>
  <si>
    <t>SYTM</t>
  </si>
  <si>
    <t>TNCF</t>
  </si>
  <si>
    <t>LMML</t>
  </si>
  <si>
    <t>KTEB</t>
  </si>
  <si>
    <t>KHPN</t>
  </si>
  <si>
    <t>-</t>
  </si>
  <si>
    <t>GOBD</t>
  </si>
  <si>
    <t>UUWW</t>
  </si>
  <si>
    <t>LIRP</t>
  </si>
  <si>
    <t>ESSB</t>
  </si>
  <si>
    <t>KPBI</t>
  </si>
  <si>
    <t>FAOR</t>
  </si>
  <si>
    <t>ORIGEM</t>
  </si>
  <si>
    <t>FIR 01 - BS</t>
  </si>
  <si>
    <t>FIR 02 - AZ</t>
  </si>
  <si>
    <t>FIR 04 - RE</t>
  </si>
  <si>
    <t>FIR 07 - CW</t>
  </si>
  <si>
    <t>FIR 08 - AO</t>
  </si>
  <si>
    <t>Percorrido nas FIRs</t>
  </si>
  <si>
    <t>KMMU</t>
  </si>
  <si>
    <t>TIST</t>
  </si>
  <si>
    <t>LIPE</t>
  </si>
  <si>
    <t>SVCS</t>
  </si>
  <si>
    <t>KBUF</t>
  </si>
  <si>
    <t>KSAV</t>
  </si>
  <si>
    <t>FCBB</t>
  </si>
  <si>
    <t>KLEB</t>
  </si>
  <si>
    <t>LGAV</t>
  </si>
  <si>
    <t>LEVC</t>
  </si>
  <si>
    <t>SEQM</t>
  </si>
  <si>
    <t>SDJV</t>
  </si>
  <si>
    <t>TJIG</t>
  </si>
  <si>
    <t>MSLP</t>
  </si>
  <si>
    <t>KBRO</t>
  </si>
  <si>
    <t>EDDR</t>
  </si>
  <si>
    <t>EGKB</t>
  </si>
  <si>
    <t>KILM</t>
  </si>
  <si>
    <t>KJAX</t>
  </si>
  <si>
    <t>LPPD</t>
  </si>
  <si>
    <t>FWKI</t>
  </si>
  <si>
    <t>MMGL</t>
  </si>
  <si>
    <t>MMSD</t>
  </si>
  <si>
    <t>LELC</t>
  </si>
  <si>
    <t>EDJA</t>
  </si>
  <si>
    <t>EGLC</t>
  </si>
  <si>
    <t>KFRG</t>
  </si>
  <si>
    <t>EHRD</t>
  </si>
  <si>
    <t>EPSC</t>
  </si>
  <si>
    <t>SBDO</t>
  </si>
  <si>
    <t>SBGP</t>
  </si>
  <si>
    <t>KNGU</t>
  </si>
  <si>
    <t>EHEH</t>
  </si>
  <si>
    <t>SBSG</t>
  </si>
  <si>
    <t>SPRU</t>
  </si>
  <si>
    <t>TAPA</t>
  </si>
  <si>
    <t>GMME</t>
  </si>
  <si>
    <t>SSAC</t>
  </si>
  <si>
    <t>MGGT</t>
  </si>
  <si>
    <t>KMDW</t>
  </si>
  <si>
    <t>KBDL</t>
  </si>
  <si>
    <t>MMTP</t>
  </si>
  <si>
    <t>LEIB</t>
  </si>
  <si>
    <t>KELP</t>
  </si>
  <si>
    <t>LOWK</t>
  </si>
  <si>
    <t>EGWU</t>
  </si>
  <si>
    <t>SVPR</t>
  </si>
  <si>
    <t>TGPY</t>
  </si>
  <si>
    <t>FALA</t>
  </si>
  <si>
    <t>DAAG</t>
  </si>
  <si>
    <t>EDDH</t>
  </si>
  <si>
    <t>EDDP</t>
  </si>
  <si>
    <t>SCIP</t>
  </si>
  <si>
    <t>KSDF</t>
  </si>
  <si>
    <t>KSJC</t>
  </si>
  <si>
    <t>KSUS</t>
  </si>
  <si>
    <t>KTTN</t>
  </si>
  <si>
    <t>LIEO</t>
  </si>
  <si>
    <t>KLUK</t>
  </si>
  <si>
    <t>KATW</t>
  </si>
  <si>
    <t>KBCT</t>
  </si>
  <si>
    <t>EDSB</t>
  </si>
  <si>
    <t>SBTG</t>
  </si>
  <si>
    <t>HAAB</t>
  </si>
  <si>
    <t>FKKD</t>
  </si>
  <si>
    <t>KCVG</t>
  </si>
  <si>
    <t>SCNT</t>
  </si>
  <si>
    <t>KSUA</t>
  </si>
  <si>
    <t>SSVL</t>
  </si>
  <si>
    <t>KMBS</t>
  </si>
  <si>
    <t>GVNP</t>
  </si>
  <si>
    <t>OMAL</t>
  </si>
  <si>
    <t>SWXQ</t>
  </si>
  <si>
    <t>KDPA</t>
  </si>
  <si>
    <t>MBPV</t>
  </si>
  <si>
    <t>FOOL</t>
  </si>
  <si>
    <t>KADS</t>
  </si>
  <si>
    <t>LTFM</t>
  </si>
  <si>
    <t>KGYY</t>
  </si>
  <si>
    <t>LFLL</t>
  </si>
  <si>
    <t>LKPR</t>
  </si>
  <si>
    <t>TNCB</t>
  </si>
  <si>
    <t>ZBAA</t>
  </si>
  <si>
    <t>ETSI</t>
  </si>
  <si>
    <t>KMZJ</t>
  </si>
  <si>
    <t>KOAK</t>
  </si>
  <si>
    <t>KDEN</t>
  </si>
  <si>
    <t>LOWW</t>
  </si>
  <si>
    <t>EGLF</t>
  </si>
  <si>
    <t>SAWE</t>
  </si>
  <si>
    <t>LTAI</t>
  </si>
  <si>
    <t>MDLR</t>
  </si>
  <si>
    <t>SSTL</t>
  </si>
  <si>
    <t>MMAN</t>
  </si>
  <si>
    <t>NTAA</t>
  </si>
  <si>
    <t>KVNY</t>
  </si>
  <si>
    <t>KCLT</t>
  </si>
  <si>
    <t>MUHG</t>
  </si>
  <si>
    <t>SPJC</t>
  </si>
  <si>
    <t>SAWC</t>
  </si>
  <si>
    <t>MPPA</t>
  </si>
  <si>
    <t>SSVC</t>
  </si>
  <si>
    <t>TQPF</t>
  </si>
  <si>
    <t>KILG</t>
  </si>
  <si>
    <t>SDJA</t>
  </si>
  <si>
    <t>KLRD</t>
  </si>
  <si>
    <t>SBVC</t>
  </si>
  <si>
    <t>SBJA</t>
  </si>
  <si>
    <t>EGAA</t>
  </si>
  <si>
    <t>LEZL</t>
  </si>
  <si>
    <t>GVBA</t>
  </si>
  <si>
    <t>EBAW</t>
  </si>
  <si>
    <t>SVBC</t>
  </si>
  <si>
    <t>EGGP</t>
  </si>
  <si>
    <t>KSAT</t>
  </si>
  <si>
    <t>KSKF</t>
  </si>
  <si>
    <t>KRST</t>
  </si>
  <si>
    <t>LFBT</t>
  </si>
  <si>
    <t>LFBI</t>
  </si>
  <si>
    <t>SUEO</t>
  </si>
  <si>
    <t>OEJN</t>
  </si>
  <si>
    <t>OTHH</t>
  </si>
  <si>
    <t>KBEH</t>
  </si>
  <si>
    <t>LFQQ</t>
  </si>
  <si>
    <t>SBJE</t>
  </si>
  <si>
    <t>SASJ</t>
  </si>
  <si>
    <t>MDJB</t>
  </si>
  <si>
    <t>VHHH</t>
  </si>
  <si>
    <t>VGHS</t>
  </si>
  <si>
    <t>TVSC</t>
  </si>
  <si>
    <t>HUEN</t>
  </si>
  <si>
    <t>EPGD</t>
  </si>
  <si>
    <t>EIDW</t>
  </si>
  <si>
    <t>SKLT</t>
  </si>
  <si>
    <t>SARP</t>
  </si>
  <si>
    <t>CYUL</t>
  </si>
  <si>
    <t>SBSI</t>
  </si>
  <si>
    <t>KSDL</t>
  </si>
  <si>
    <t>GABS</t>
  </si>
  <si>
    <t>SNHH</t>
  </si>
  <si>
    <t>KDAL</t>
  </si>
  <si>
    <t>TVSA</t>
  </si>
  <si>
    <t>KLEX</t>
  </si>
  <si>
    <t>MMCZ</t>
  </si>
  <si>
    <t>SCIE</t>
  </si>
  <si>
    <t>KSBA</t>
  </si>
  <si>
    <t>MPHO</t>
  </si>
  <si>
    <t>MPMG</t>
  </si>
  <si>
    <t>KBED</t>
  </si>
  <si>
    <t>SAVE</t>
  </si>
  <si>
    <t>DESTINO</t>
  </si>
  <si>
    <t>SWKY</t>
  </si>
  <si>
    <t>Origem</t>
  </si>
  <si>
    <t>(Aeroporto Internacional de São Paulo / Guarulhos)</t>
  </si>
  <si>
    <t>https://engenheiradoexcel.com.br/arredondar-excel/#:~:text=%3DARRED(15%2C55%20%3B,que%20no%20caso%20%C3%A9%201.</t>
  </si>
  <si>
    <t>=ARREDONDAR.PARA.CIMA(C10*24;0)/24 - formula para arrendondar hora para cima, como hora cheia</t>
  </si>
  <si>
    <t>SIMULADOR DE TARIFAS AEROPORTUÁRIAS DE POUSO, PERMANÊNCIA, EMBARQUE E CONEXÃO</t>
  </si>
  <si>
    <t>PERMANENCIA HCA</t>
  </si>
  <si>
    <t>PERMANENCIA GRU</t>
  </si>
  <si>
    <t>RESUMO DAT - Aeronave Internacional</t>
  </si>
  <si>
    <t>Horas Isentas</t>
  </si>
  <si>
    <r>
      <t>Horas HCA</t>
    </r>
    <r>
      <rPr>
        <b/>
        <sz val="10"/>
        <color rgb="FFFF0000"/>
        <rFont val="Arial"/>
        <family val="2"/>
      </rPr>
      <t>*</t>
    </r>
  </si>
  <si>
    <t>isenção</t>
  </si>
  <si>
    <t>gru + isenção</t>
  </si>
  <si>
    <t>gru</t>
  </si>
  <si>
    <t>Permanência Manobra</t>
  </si>
  <si>
    <t xml:space="preserve"> </t>
  </si>
  <si>
    <t>Data do Pouso</t>
  </si>
  <si>
    <t>Hora do Pouso</t>
  </si>
  <si>
    <t>Data da Decolagem</t>
  </si>
  <si>
    <t>Hora da Decolagem</t>
  </si>
  <si>
    <t>OCULTAR</t>
  </si>
  <si>
    <t>Total de Horas no Solo (Permanência)</t>
  </si>
  <si>
    <t>Descrição das Horas e PMD</t>
  </si>
  <si>
    <t>Matrícula</t>
  </si>
  <si>
    <t>PERMANENCIA ESTADIA</t>
  </si>
  <si>
    <t>PERMANENCIA MANOBRA</t>
  </si>
  <si>
    <t>Permanência Estadia</t>
  </si>
  <si>
    <t>TOTAL DE HORAS</t>
  </si>
  <si>
    <t>NÚMEROS INTEIROS</t>
  </si>
  <si>
    <t>Total Horas em Solo</t>
  </si>
  <si>
    <t>N114-J110</t>
  </si>
  <si>
    <t>N111-N110</t>
  </si>
  <si>
    <t>SOMA ISEN+MAN</t>
  </si>
  <si>
    <t>Tarifa de Conexão</t>
  </si>
  <si>
    <t>Tarifa de Embarque Internacional</t>
  </si>
  <si>
    <t>Tarifa de Embarque Doméstico</t>
  </si>
  <si>
    <t>Passageiros em Conexão</t>
  </si>
  <si>
    <t>Passageiros Internacionais</t>
  </si>
  <si>
    <t>Passageiros  Domésticos</t>
  </si>
  <si>
    <t xml:space="preserve">                                                                      Aplica-se para embarque de passageiros em voo de Cias Brasileiras com destinos internacionais;</t>
  </si>
  <si>
    <t>RESUMO DAT - Aeronave Doméstica</t>
  </si>
  <si>
    <t>RESUMO DAT - Cia Aérea Internacional</t>
  </si>
  <si>
    <t>*Total Horas Cheias em Solo</t>
  </si>
  <si>
    <t>ARREDONDAR.PARA.CIMA(J118*24;0)/24</t>
  </si>
  <si>
    <r>
      <rPr>
        <sz val="10"/>
        <color rgb="FFFF0000"/>
        <rFont val="Arial"/>
        <family val="2"/>
      </rPr>
      <t xml:space="preserve">Ex. </t>
    </r>
    <r>
      <rPr>
        <sz val="10"/>
        <color theme="7" tint="-0.89999084444715716"/>
        <rFont val="Arial"/>
        <family val="2"/>
      </rPr>
      <t>Tempo em solo válido para cobrança 1 horas e 1 minuto (1:01), nesse caso serão cobradas 2 horas de permanência.</t>
    </r>
  </si>
  <si>
    <t>TOTAL S/ ISENÇÃO (180 MINUTOS)</t>
  </si>
  <si>
    <t>SE(MAN&lt;ISEN;0;SE(TOTAL HORAS &lt; 0:00; ISEN-MAN;0)</t>
  </si>
  <si>
    <r>
      <rPr>
        <b/>
        <sz val="10"/>
        <color theme="7" tint="-0.89999084444715716"/>
        <rFont val="Arial"/>
        <family val="2"/>
      </rPr>
      <t xml:space="preserve">* HCA (Hangar a Céu Aberto) </t>
    </r>
    <r>
      <rPr>
        <sz val="10"/>
        <color theme="7" tint="-0.89999084444715716"/>
        <rFont val="Arial"/>
        <family val="2"/>
      </rPr>
      <t xml:space="preserve">= Toda permanência superior a 3 horas, deve ser cotada diretamente como a empresa CFLY.  </t>
    </r>
  </si>
  <si>
    <t>**Total Horas Cheias em Solo</t>
  </si>
  <si>
    <r>
      <rPr>
        <b/>
        <sz val="10"/>
        <color theme="7" tint="-0.89999084444715716"/>
        <rFont val="Arial"/>
        <family val="2"/>
      </rPr>
      <t xml:space="preserve">** Cáculo de horas em Solo: </t>
    </r>
    <r>
      <rPr>
        <sz val="10"/>
        <color theme="7" tint="-0.89999084444715716"/>
        <rFont val="Arial"/>
        <family val="2"/>
      </rPr>
      <t xml:space="preserve"> Sempre será considerado para cobranças hora cheia. </t>
    </r>
  </si>
  <si>
    <t xml:space="preserve">Aeroporto de Origem </t>
  </si>
  <si>
    <t xml:space="preserve">Aeroporto de Destino </t>
  </si>
  <si>
    <t>no site do Banco Central do Brasil (link no quadrado cinza a cima)</t>
  </si>
  <si>
    <r>
      <rPr>
        <b/>
        <sz val="11"/>
        <color rgb="FF0000CC"/>
        <rFont val="Arial"/>
        <family val="2"/>
      </rPr>
      <t>* Cotação do Dólar =</t>
    </r>
    <r>
      <rPr>
        <sz val="11"/>
        <color rgb="FF0000CC"/>
        <rFont val="Arial"/>
        <family val="2"/>
      </rPr>
      <t xml:space="preserve"> Usar a cotação  Dólar EUA do dia, (PATX), coluna Venda </t>
    </r>
  </si>
  <si>
    <r>
      <rPr>
        <b/>
        <sz val="11"/>
        <color theme="7" tint="-0.89999084444715716"/>
        <rFont val="Arial"/>
        <family val="2"/>
      </rPr>
      <t xml:space="preserve">** Tarifas de Embaque Doméstico: </t>
    </r>
    <r>
      <rPr>
        <sz val="11"/>
        <color theme="7" tint="-0.89999084444715716"/>
        <rFont val="Arial"/>
        <family val="2"/>
      </rPr>
      <t xml:space="preserve"> Aplica-se somente para embarque de passageiros em voo de Cias Brasileiras com destinos domésticos;</t>
    </r>
  </si>
  <si>
    <r>
      <t xml:space="preserve">Obs. Note que se trata de </t>
    </r>
    <r>
      <rPr>
        <b/>
        <sz val="11"/>
        <color theme="1"/>
        <rFont val="Arial"/>
        <family val="2"/>
      </rPr>
      <t>um simulador</t>
    </r>
    <r>
      <rPr>
        <b/>
        <sz val="11"/>
        <color rgb="FFC00000"/>
        <rFont val="Arial"/>
        <family val="2"/>
      </rPr>
      <t>, e que os valores, posições no pátio e tempo de permanência são estimados, podendo sofrer alteração na tarifação</t>
    </r>
  </si>
  <si>
    <r>
      <rPr>
        <b/>
        <sz val="11"/>
        <color theme="7" tint="-0.89999084444715716"/>
        <rFont val="Arial"/>
        <family val="2"/>
      </rPr>
      <t xml:space="preserve">* HCA (Hangar a Céu Aberto) </t>
    </r>
    <r>
      <rPr>
        <sz val="11"/>
        <color theme="7" tint="-0.89999084444715716"/>
        <rFont val="Arial"/>
        <family val="2"/>
      </rPr>
      <t xml:space="preserve">= Toda permanência superior a 3 horas, deve ser cotada diretamente como a empresa CFLY.  </t>
    </r>
  </si>
  <si>
    <r>
      <rPr>
        <b/>
        <sz val="11"/>
        <color theme="7" tint="-0.89999084444715716"/>
        <rFont val="Arial"/>
        <family val="2"/>
      </rPr>
      <t xml:space="preserve">** Cáculo de horas em Solo: </t>
    </r>
    <r>
      <rPr>
        <sz val="11"/>
        <color theme="7" tint="-0.89999084444715716"/>
        <rFont val="Arial"/>
        <family val="2"/>
      </rPr>
      <t xml:space="preserve"> Sempre será considerado para cobranças hora cheia. </t>
    </r>
  </si>
  <si>
    <r>
      <rPr>
        <sz val="11"/>
        <color rgb="FFFF0000"/>
        <rFont val="Arial"/>
        <family val="2"/>
      </rPr>
      <t xml:space="preserve">Ex. </t>
    </r>
    <r>
      <rPr>
        <sz val="11"/>
        <color theme="7" tint="-0.89999084444715716"/>
        <rFont val="Arial"/>
        <family val="2"/>
      </rPr>
      <t>Tempo em solo válido para cobrança 1 horas e 1 minuto (1:01), nesse caso serão cobradas 2 horas de permanência.</t>
    </r>
  </si>
  <si>
    <r>
      <rPr>
        <b/>
        <sz val="11"/>
        <color theme="7" tint="-0.89999084444715716"/>
        <rFont val="Arial"/>
        <family val="2"/>
      </rPr>
      <t xml:space="preserve">* Cáculo de horas em Solo: </t>
    </r>
    <r>
      <rPr>
        <sz val="11"/>
        <color theme="7" tint="-0.89999084444715716"/>
        <rFont val="Arial"/>
        <family val="2"/>
      </rPr>
      <t xml:space="preserve"> Sempre será considerado para cobranças hora cheia. </t>
    </r>
  </si>
  <si>
    <r>
      <rPr>
        <b/>
        <sz val="11"/>
        <color rgb="FFFF0000"/>
        <rFont val="Arial"/>
        <family val="2"/>
      </rPr>
      <t xml:space="preserve">Ex. </t>
    </r>
    <r>
      <rPr>
        <sz val="11"/>
        <color theme="7" tint="-0.89999084444715716"/>
        <rFont val="Arial"/>
        <family val="2"/>
      </rPr>
      <t>Tempo em solo válido para cobrança 1 horas e 1 minuto (1:01), nesse caso serão cobradas 2 horas de permanência.</t>
    </r>
  </si>
  <si>
    <t>*Tarifas de Embarque Internacional</t>
  </si>
  <si>
    <t>**Tarifas de Embarque Doméstico</t>
  </si>
  <si>
    <t>***Tarifas de Conexão</t>
  </si>
  <si>
    <t>VALOR TOTAL A PAGAR POR TIPO DE TARIFA</t>
  </si>
  <si>
    <r>
      <rPr>
        <sz val="11"/>
        <color rgb="FFFF0000"/>
        <rFont val="Arial"/>
        <family val="2"/>
      </rPr>
      <t xml:space="preserve">Ex.  </t>
    </r>
    <r>
      <rPr>
        <sz val="11"/>
        <color theme="7" tint="-0.89999084444715716"/>
        <rFont val="Arial"/>
        <family val="2"/>
      </rPr>
      <t xml:space="preserve">Passageiro desembarca no aeroporto de Guarulhos do voo  procedente de Madri, e embarca no aeroporto de Guarulhos no voo para Buenos Aires (ambos os voos são de natureza internacional) </t>
    </r>
  </si>
  <si>
    <r>
      <rPr>
        <b/>
        <sz val="11"/>
        <color theme="7" tint="-0.89999084444715716"/>
        <rFont val="Arial"/>
        <family val="2"/>
      </rPr>
      <t xml:space="preserve">* Tarifas de Embaque Internacional:  </t>
    </r>
    <r>
      <rPr>
        <sz val="11"/>
        <color theme="7" tint="-0.89999084444715716"/>
        <rFont val="Arial"/>
        <family val="2"/>
      </rPr>
      <t>Aplica-se para embarque de passageiros em voo de Cias Internacionais (mesmo em casos com trechos entre aeroportos domésticos) ;</t>
    </r>
  </si>
  <si>
    <t>PMD (toneladas)</t>
  </si>
  <si>
    <t>PERMANENCIA GRU MANOBRA</t>
  </si>
  <si>
    <r>
      <rPr>
        <b/>
        <sz val="11"/>
        <color rgb="FFFF6600"/>
        <rFont val="Arial"/>
        <family val="2"/>
      </rPr>
      <t>SIMULADOR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>DE DAT AVIAÇÃO EXECUTIVA (AVIAÇÃO GERAL) - AERONAVE BRASILEIRA</t>
    </r>
  </si>
  <si>
    <r>
      <rPr>
        <b/>
        <sz val="11"/>
        <color rgb="FFFF6600"/>
        <rFont val="Arial"/>
        <family val="2"/>
      </rPr>
      <t>SIMULADOR</t>
    </r>
    <r>
      <rPr>
        <b/>
        <sz val="11"/>
        <color rgb="FFC0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>DE DAT AVIAÇÃO EXECUTIVA (AVIAÇÃO GERAL) - AERONAVE ESTRANGEIRA</t>
    </r>
  </si>
  <si>
    <r>
      <rPr>
        <b/>
        <sz val="11"/>
        <color rgb="FFFF6600"/>
        <rFont val="Arial"/>
        <family val="2"/>
      </rPr>
      <t>SIMULADOR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>DE DAT PARA VOO CHARTER DE CIA ESTRANGEIRA (CIA INTERNACIONAL / AVIAÇÃO COMERCIAL)</t>
    </r>
  </si>
  <si>
    <r>
      <rPr>
        <b/>
        <sz val="11"/>
        <color rgb="FFFF6600"/>
        <rFont val="Arial"/>
        <family val="2"/>
      </rPr>
      <t>SIMULADOR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0"/>
        <rFont val="Arial"/>
        <family val="2"/>
      </rPr>
      <t xml:space="preserve"> DE TARIFAS DE EMBARQUE E TARIFAS DE CONEXÃO</t>
    </r>
  </si>
  <si>
    <t>Em caso de dúvidas contatar a equipe da tarifação no e-mail tarifacao@gru.com,br</t>
  </si>
  <si>
    <r>
      <rPr>
        <b/>
        <sz val="11"/>
        <color theme="7" tint="-0.89999084444715716"/>
        <rFont val="Arial"/>
        <family val="2"/>
      </rPr>
      <t xml:space="preserve">*** Tarifas de Conexão: </t>
    </r>
    <r>
      <rPr>
        <sz val="11"/>
        <color theme="7" tint="-0.89999084444715716"/>
        <rFont val="Arial"/>
        <family val="2"/>
      </rPr>
      <t xml:space="preserve"> Aplica-se somente a passageiros que farão troca de avião e que a natureza dos voos seja igual. Caso contrário, deve ser aplicada a tarifa de embarque.</t>
    </r>
  </si>
  <si>
    <t>TOTAL A PAGAR</t>
  </si>
  <si>
    <t>ARREDONDAR.PARA.CIMA((J137)*24;0)/24</t>
  </si>
  <si>
    <t>conversao minutos</t>
  </si>
  <si>
    <t>ARRED</t>
  </si>
  <si>
    <t xml:space="preserve">BASE VÁLIDA DE CALCULO PARA PERMANENCIA </t>
  </si>
  <si>
    <t>Em caso de dúvidas contatar a equipe da tarifação no e-mail tarifacao@gru.com.br</t>
  </si>
  <si>
    <r>
      <t xml:space="preserve">Esse simulador </t>
    </r>
    <r>
      <rPr>
        <b/>
        <sz val="11"/>
        <color rgb="FFFF0000"/>
        <rFont val="Arial"/>
        <family val="2"/>
      </rPr>
      <t>NÃO é valido para solicitar PÁTIO</t>
    </r>
    <r>
      <rPr>
        <b/>
        <sz val="11"/>
        <rFont val="Arial"/>
        <family val="2"/>
      </rPr>
      <t>, por gentileza contate as equipes do HCA e do CCO clicando na caixa cinza ao lado ou no site embaixo da tabela do simulador.</t>
    </r>
  </si>
  <si>
    <r>
      <t xml:space="preserve">Esse simulador </t>
    </r>
    <r>
      <rPr>
        <b/>
        <sz val="11"/>
        <color rgb="FFFF0000"/>
        <rFont val="Arial"/>
        <family val="2"/>
      </rPr>
      <t>NÃO é valido para solicitar SLOT</t>
    </r>
    <r>
      <rPr>
        <b/>
        <sz val="11"/>
        <rFont val="Arial"/>
        <family val="2"/>
      </rPr>
      <t>, por gentileza contate a equipe do SLOTnos contatos informados no site, clicando na caixa cinza ao lado ou no site embaixo da tabela do simulador.</t>
    </r>
  </si>
  <si>
    <t xml:space="preserve"> ARRED(SE(Total horas- Isenção  (180 min) &lt; 180 ;0;SE(TOTAL DE HORAS-PERMANENCIA ESTADIA)&gt;0;Total horas- Isenção  (180 min)-PERMANENCIA MANOBRA;0));0)</t>
  </si>
  <si>
    <t>SE(TOTALH&lt;180;0;SE(TOTALHORAS&lt;300;TOTALHORAS-180;TOTALHORAS-180)</t>
  </si>
  <si>
    <t>ARRED(SE(Y136&lt;W132;0;Y132);0)</t>
  </si>
  <si>
    <t>FYWH</t>
  </si>
  <si>
    <t>OIIE</t>
  </si>
  <si>
    <t>FZAA</t>
  </si>
  <si>
    <t>2 horas a mais de manobra</t>
  </si>
  <si>
    <t xml:space="preserve">Obs. Fórmula fixa para todos os calculos acima de 181 minutos cobrar </t>
  </si>
  <si>
    <t>a mais</t>
  </si>
  <si>
    <t>Obs Formula a partir de 181 minutos cobra horas de manobra</t>
  </si>
  <si>
    <t>HKMO</t>
  </si>
  <si>
    <t>OMSJ</t>
  </si>
  <si>
    <t>HKJK</t>
  </si>
  <si>
    <r>
      <t>Vigência: 01/01/2023 -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Portaria 9763</t>
    </r>
    <r>
      <rPr>
        <sz val="11"/>
        <color theme="1"/>
        <rFont val="Arial"/>
        <family val="2"/>
      </rPr>
      <t xml:space="preserve"> Versão 1.5</t>
    </r>
  </si>
  <si>
    <r>
      <t>Vigência: 10/08/2023 -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 xml:space="preserve">Portaria 11.878 - </t>
    </r>
    <r>
      <rPr>
        <sz val="11"/>
        <color theme="1"/>
        <rFont val="Arial"/>
        <family val="2"/>
      </rPr>
      <t xml:space="preserve"> Versão 1.6</t>
    </r>
  </si>
  <si>
    <r>
      <t>Vigência: 09/08/2024 -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Portaria 15.009/2024</t>
    </r>
  </si>
  <si>
    <r>
      <t>Vigência: 09/08/2024 -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 xml:space="preserve">Portaria 15.009/2024 </t>
    </r>
  </si>
  <si>
    <t xml:space="preserve">Embarque </t>
  </si>
  <si>
    <t>Conexão</t>
  </si>
  <si>
    <t>SBJH</t>
  </si>
  <si>
    <t>SBAC</t>
  </si>
  <si>
    <t>SSKW</t>
  </si>
  <si>
    <t>SNCP</t>
  </si>
  <si>
    <t>SSGG</t>
  </si>
  <si>
    <t>SBPO</t>
  </si>
  <si>
    <t>SBPG</t>
  </si>
  <si>
    <t>SBRD</t>
  </si>
  <si>
    <t>SBSO</t>
  </si>
  <si>
    <t>SBNV</t>
  </si>
  <si>
    <t>SBMI</t>
  </si>
  <si>
    <t>Vigência: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</si>
</sst>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00"/>
    <numFmt numFmtId="167" formatCode="0.000"/>
    <numFmt numFmtId="168" formatCode="[h]:mm"/>
    <numFmt numFmtId="169" formatCode="0.0000"/>
    <numFmt numFmtId="170" formatCode="h:mm;@"/>
  </numFmts>
  <fonts count="72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u/>
      <sz val="14"/>
      <color theme="1"/>
      <name val="Arial"/>
      <family val="2"/>
      <scheme val="minor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1"/>
      <name val="Arial"/>
      <family val="2"/>
    </font>
    <font>
      <b/>
      <sz val="11"/>
      <color theme="3" tint="-0.499984740745262"/>
      <name val="Arial"/>
      <family val="2"/>
      <scheme val="minor"/>
    </font>
    <font>
      <sz val="12"/>
      <color rgb="FF202124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  <scheme val="minor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7" tint="-0.89999084444715716"/>
      <name val="Arial"/>
      <family val="2"/>
    </font>
    <font>
      <b/>
      <sz val="10"/>
      <color theme="7" tint="-0.89999084444715716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CC"/>
      <name val="Arial"/>
      <family val="2"/>
    </font>
    <font>
      <b/>
      <sz val="11"/>
      <color rgb="FF0000CC"/>
      <name val="Arial"/>
      <family val="2"/>
    </font>
    <font>
      <sz val="11"/>
      <color theme="7" tint="-0.89999084444715716"/>
      <name val="Arial"/>
      <family val="2"/>
    </font>
    <font>
      <b/>
      <sz val="11"/>
      <color theme="7" tint="-0.89999084444715716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FF6600"/>
      <name val="Arial"/>
      <family val="2"/>
    </font>
    <font>
      <b/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CC"/>
      <name val="Arial"/>
      <family val="2"/>
    </font>
    <font>
      <sz val="11"/>
      <color theme="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499984740745262"/>
      </right>
      <top style="thin">
        <color theme="1" tint="0.499984740745262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indexed="64"/>
      </top>
      <bottom style="double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164" fontId="6" fillId="0" borderId="0" applyFont="0" applyFill="0" applyBorder="0" applyAlignment="0" applyProtection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23" applyNumberFormat="0" applyAlignment="0" applyProtection="0"/>
    <xf numFmtId="0" fontId="38" fillId="12" borderId="24" applyNumberFormat="0" applyAlignment="0" applyProtection="0"/>
    <xf numFmtId="0" fontId="39" fillId="12" borderId="23" applyNumberFormat="0" applyAlignment="0" applyProtection="0"/>
    <xf numFmtId="0" fontId="40" fillId="0" borderId="25" applyNumberFormat="0" applyFill="0" applyAlignment="0" applyProtection="0"/>
    <xf numFmtId="0" fontId="41" fillId="13" borderId="2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5" fillId="38" borderId="0" applyNumberFormat="0" applyBorder="0" applyAlignment="0" applyProtection="0"/>
    <xf numFmtId="0" fontId="10" fillId="0" borderId="0"/>
    <xf numFmtId="0" fontId="2" fillId="14" borderId="27" applyNumberFormat="0" applyFont="0" applyAlignment="0" applyProtection="0"/>
    <xf numFmtId="0" fontId="1" fillId="14" borderId="27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6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7" fillId="0" borderId="0" xfId="0" applyFont="1"/>
    <xf numFmtId="164" fontId="0" fillId="0" borderId="0" xfId="1" applyFont="1"/>
    <xf numFmtId="0" fontId="0" fillId="0" borderId="0" xfId="0" applyFon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1" fillId="0" borderId="0" xfId="2"/>
    <xf numFmtId="0" fontId="14" fillId="0" borderId="0" xfId="2" applyFont="1"/>
    <xf numFmtId="2" fontId="15" fillId="2" borderId="0" xfId="2" applyNumberFormat="1" applyFont="1" applyFill="1"/>
    <xf numFmtId="0" fontId="10" fillId="0" borderId="0" xfId="2" applyFont="1"/>
    <xf numFmtId="0" fontId="16" fillId="0" borderId="0" xfId="2" applyFont="1"/>
    <xf numFmtId="0" fontId="11" fillId="0" borderId="0" xfId="2" applyAlignment="1">
      <alignment horizontal="center"/>
    </xf>
    <xf numFmtId="0" fontId="11" fillId="3" borderId="0" xfId="2" applyFill="1"/>
    <xf numFmtId="0" fontId="18" fillId="0" borderId="0" xfId="2" applyFont="1" applyAlignment="1"/>
    <xf numFmtId="0" fontId="19" fillId="0" borderId="5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20" fillId="0" borderId="1" xfId="2" applyFont="1" applyBorder="1" applyAlignment="1">
      <alignment horizontal="center"/>
    </xf>
    <xf numFmtId="0" fontId="22" fillId="2" borderId="1" xfId="2" applyFont="1" applyFill="1" applyBorder="1" applyAlignment="1">
      <alignment horizontal="center"/>
    </xf>
    <xf numFmtId="0" fontId="14" fillId="0" borderId="1" xfId="2" applyFont="1" applyBorder="1"/>
    <xf numFmtId="0" fontId="14" fillId="0" borderId="1" xfId="2" applyFont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5" fillId="0" borderId="1" xfId="2" applyFont="1" applyBorder="1"/>
    <xf numFmtId="14" fontId="15" fillId="0" borderId="1" xfId="2" applyNumberFormat="1" applyFont="1" applyBorder="1"/>
    <xf numFmtId="0" fontId="15" fillId="2" borderId="1" xfId="2" applyFont="1" applyFill="1" applyBorder="1"/>
    <xf numFmtId="14" fontId="15" fillId="2" borderId="1" xfId="2" applyNumberFormat="1" applyFont="1" applyFill="1" applyBorder="1"/>
    <xf numFmtId="0" fontId="15" fillId="0" borderId="1" xfId="2" applyFont="1" applyFill="1" applyBorder="1"/>
    <xf numFmtId="14" fontId="15" fillId="0" borderId="1" xfId="2" applyNumberFormat="1" applyFont="1" applyFill="1" applyBorder="1"/>
    <xf numFmtId="0" fontId="15" fillId="0" borderId="0" xfId="2" applyFont="1"/>
    <xf numFmtId="0" fontId="21" fillId="2" borderId="1" xfId="2" applyFont="1" applyFill="1" applyBorder="1" applyAlignment="1">
      <alignment horizontal="center"/>
    </xf>
    <xf numFmtId="0" fontId="19" fillId="0" borderId="5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6" xfId="2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20" fillId="0" borderId="8" xfId="2" applyFont="1" applyBorder="1" applyAlignment="1">
      <alignment horizontal="center"/>
    </xf>
    <xf numFmtId="0" fontId="18" fillId="0" borderId="0" xfId="2" applyFont="1" applyFill="1" applyAlignment="1">
      <alignment horizontal="left"/>
    </xf>
    <xf numFmtId="0" fontId="23" fillId="0" borderId="0" xfId="2" applyFont="1" applyFill="1" applyAlignment="1">
      <alignment horizontal="left"/>
    </xf>
    <xf numFmtId="0" fontId="14" fillId="0" borderId="9" xfId="2" applyFont="1" applyBorder="1"/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4" fillId="2" borderId="1" xfId="2" applyFont="1" applyFill="1" applyBorder="1"/>
    <xf numFmtId="0" fontId="14" fillId="0" borderId="1" xfId="2" applyFont="1" applyFill="1" applyBorder="1"/>
    <xf numFmtId="43" fontId="0" fillId="0" borderId="0" xfId="0" applyNumberFormat="1"/>
    <xf numFmtId="0" fontId="4" fillId="0" borderId="0" xfId="5"/>
    <xf numFmtId="0" fontId="25" fillId="0" borderId="0" xfId="5" applyFont="1" applyAlignment="1">
      <alignment horizontal="center"/>
    </xf>
    <xf numFmtId="0" fontId="4" fillId="3" borderId="1" xfId="5" applyFill="1" applyBorder="1"/>
    <xf numFmtId="0" fontId="4" fillId="0" borderId="1" xfId="5" applyBorder="1"/>
    <xf numFmtId="0" fontId="3" fillId="0" borderId="0" xfId="5" applyFont="1"/>
    <xf numFmtId="0" fontId="0" fillId="0" borderId="1" xfId="0" applyBorder="1"/>
    <xf numFmtId="0" fontId="0" fillId="6" borderId="1" xfId="0" applyFill="1" applyBorder="1" applyProtection="1">
      <protection locked="0"/>
    </xf>
    <xf numFmtId="0" fontId="28" fillId="7" borderId="10" xfId="0" applyFont="1" applyFill="1" applyBorder="1" applyAlignment="1">
      <alignment horizontal="center"/>
    </xf>
    <xf numFmtId="0" fontId="28" fillId="7" borderId="11" xfId="0" applyFont="1" applyFill="1" applyBorder="1" applyAlignment="1">
      <alignment horizontal="center"/>
    </xf>
    <xf numFmtId="0" fontId="8" fillId="0" borderId="12" xfId="0" applyFont="1" applyBorder="1"/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8" fillId="0" borderId="15" xfId="0" applyFont="1" applyBorder="1"/>
    <xf numFmtId="164" fontId="0" fillId="0" borderId="16" xfId="0" applyNumberFormat="1" applyBorder="1"/>
    <xf numFmtId="164" fontId="0" fillId="0" borderId="17" xfId="0" applyNumberFormat="1" applyBorder="1"/>
    <xf numFmtId="0" fontId="28" fillId="7" borderId="18" xfId="0" applyFont="1" applyFill="1" applyBorder="1"/>
    <xf numFmtId="164" fontId="29" fillId="7" borderId="19" xfId="0" applyNumberFormat="1" applyFont="1" applyFill="1" applyBorder="1"/>
    <xf numFmtId="0" fontId="29" fillId="7" borderId="18" xfId="0" applyFont="1" applyFill="1" applyBorder="1"/>
    <xf numFmtId="0" fontId="28" fillId="7" borderId="19" xfId="0" applyFont="1" applyFill="1" applyBorder="1" applyAlignment="1">
      <alignment horizontal="center"/>
    </xf>
    <xf numFmtId="0" fontId="14" fillId="3" borderId="1" xfId="2" applyFont="1" applyFill="1" applyBorder="1"/>
    <xf numFmtId="164" fontId="0" fillId="0" borderId="16" xfId="0" applyNumberFormat="1" applyBorder="1" applyProtection="1">
      <protection locked="0"/>
    </xf>
    <xf numFmtId="0" fontId="11" fillId="0" borderId="0" xfId="2"/>
    <xf numFmtId="0" fontId="7" fillId="0" borderId="1" xfId="0" applyFont="1" applyBorder="1"/>
    <xf numFmtId="0" fontId="46" fillId="0" borderId="1" xfId="0" applyFont="1" applyBorder="1"/>
    <xf numFmtId="0" fontId="15" fillId="0" borderId="0" xfId="2" applyFont="1" applyBorder="1"/>
    <xf numFmtId="0" fontId="15" fillId="2" borderId="0" xfId="2" applyFont="1" applyFill="1" applyBorder="1"/>
    <xf numFmtId="0" fontId="15" fillId="3" borderId="1" xfId="2" applyFont="1" applyFill="1" applyBorder="1"/>
    <xf numFmtId="0" fontId="15" fillId="0" borderId="29" xfId="2" applyFont="1" applyBorder="1"/>
    <xf numFmtId="14" fontId="15" fillId="0" borderId="29" xfId="2" applyNumberFormat="1" applyFont="1" applyBorder="1"/>
    <xf numFmtId="0" fontId="15" fillId="0" borderId="30" xfId="0" applyFont="1" applyBorder="1"/>
    <xf numFmtId="0" fontId="0" fillId="0" borderId="0" xfId="0" applyProtection="1"/>
    <xf numFmtId="0" fontId="9" fillId="0" borderId="0" xfId="0" applyFont="1" applyProtection="1"/>
    <xf numFmtId="0" fontId="0" fillId="0" borderId="0" xfId="0" applyFont="1" applyProtection="1"/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ill="1" applyProtection="1"/>
    <xf numFmtId="164" fontId="10" fillId="0" borderId="0" xfId="1" applyNumberFormat="1" applyFont="1" applyFill="1" applyProtection="1"/>
    <xf numFmtId="165" fontId="0" fillId="0" borderId="0" xfId="0" applyNumberFormat="1" applyProtection="1"/>
    <xf numFmtId="0" fontId="0" fillId="0" borderId="3" xfId="0" applyBorder="1" applyProtection="1"/>
    <xf numFmtId="164" fontId="10" fillId="0" borderId="3" xfId="1" applyNumberFormat="1" applyFont="1" applyFill="1" applyBorder="1" applyProtection="1"/>
    <xf numFmtId="0" fontId="10" fillId="0" borderId="0" xfId="0" applyFont="1" applyFill="1" applyProtection="1"/>
    <xf numFmtId="0" fontId="11" fillId="0" borderId="0" xfId="2" applyFill="1" applyProtection="1"/>
    <xf numFmtId="164" fontId="10" fillId="0" borderId="0" xfId="1" applyFont="1" applyFill="1" applyProtection="1"/>
    <xf numFmtId="10" fontId="0" fillId="0" borderId="0" xfId="0" applyNumberFormat="1" applyProtection="1"/>
    <xf numFmtId="164" fontId="10" fillId="0" borderId="0" xfId="0" applyNumberFormat="1" applyFont="1" applyFill="1" applyProtection="1"/>
    <xf numFmtId="164" fontId="0" fillId="0" borderId="0" xfId="1" applyFont="1" applyProtection="1"/>
    <xf numFmtId="2" fontId="0" fillId="0" borderId="0" xfId="0" applyNumberFormat="1" applyProtection="1"/>
    <xf numFmtId="164" fontId="8" fillId="0" borderId="0" xfId="1" applyFont="1" applyProtection="1"/>
    <xf numFmtId="164" fontId="8" fillId="0" borderId="3" xfId="1" applyFont="1" applyBorder="1" applyProtection="1"/>
    <xf numFmtId="4" fontId="0" fillId="0" borderId="0" xfId="0" applyNumberFormat="1" applyProtection="1"/>
    <xf numFmtId="0" fontId="28" fillId="7" borderId="18" xfId="0" applyFont="1" applyFill="1" applyBorder="1" applyProtection="1"/>
    <xf numFmtId="0" fontId="28" fillId="7" borderId="19" xfId="0" applyFont="1" applyFill="1" applyBorder="1" applyAlignment="1" applyProtection="1">
      <alignment horizontal="center"/>
    </xf>
    <xf numFmtId="0" fontId="8" fillId="0" borderId="12" xfId="0" applyFont="1" applyBorder="1" applyProtection="1"/>
    <xf numFmtId="164" fontId="0" fillId="0" borderId="13" xfId="0" applyNumberFormat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/>
    </xf>
    <xf numFmtId="0" fontId="8" fillId="0" borderId="15" xfId="0" applyFont="1" applyBorder="1" applyProtection="1"/>
    <xf numFmtId="164" fontId="0" fillId="0" borderId="16" xfId="0" applyNumberFormat="1" applyBorder="1" applyProtection="1"/>
    <xf numFmtId="164" fontId="0" fillId="0" borderId="17" xfId="0" applyNumberFormat="1" applyBorder="1" applyProtection="1"/>
    <xf numFmtId="0" fontId="29" fillId="7" borderId="18" xfId="0" applyFont="1" applyFill="1" applyBorder="1" applyProtection="1"/>
    <xf numFmtId="167" fontId="10" fillId="2" borderId="0" xfId="2" applyNumberFormat="1" applyFont="1" applyFill="1" applyProtection="1"/>
    <xf numFmtId="167" fontId="0" fillId="0" borderId="0" xfId="0" applyNumberFormat="1" applyProtection="1"/>
    <xf numFmtId="0" fontId="15" fillId="0" borderId="1" xfId="0" applyFont="1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6" borderId="1" xfId="0" applyFill="1" applyBorder="1" applyAlignment="1" applyProtection="1">
      <protection locked="0"/>
    </xf>
    <xf numFmtId="43" fontId="11" fillId="0" borderId="0" xfId="2" applyNumberFormat="1"/>
    <xf numFmtId="0" fontId="0" fillId="6" borderId="1" xfId="0" applyFill="1" applyBorder="1" applyAlignment="1" applyProtection="1">
      <alignment horizontal="center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168" fontId="41" fillId="40" borderId="33" xfId="0" applyNumberFormat="1" applyFont="1" applyFill="1" applyBorder="1" applyAlignment="1" applyProtection="1">
      <alignment horizontal="center"/>
    </xf>
    <xf numFmtId="168" fontId="0" fillId="0" borderId="0" xfId="0" applyNumberFormat="1"/>
    <xf numFmtId="0" fontId="48" fillId="0" borderId="0" xfId="0" applyFont="1"/>
    <xf numFmtId="167" fontId="0" fillId="0" borderId="0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1" fillId="43" borderId="31" xfId="0" applyFont="1" applyFill="1" applyBorder="1" applyAlignment="1" applyProtection="1">
      <alignment horizontal="center" vertical="center" wrapText="1"/>
    </xf>
    <xf numFmtId="0" fontId="41" fillId="43" borderId="33" xfId="0" applyFont="1" applyFill="1" applyBorder="1" applyAlignment="1" applyProtection="1">
      <alignment horizontal="center" vertical="center" wrapText="1"/>
    </xf>
    <xf numFmtId="14" fontId="51" fillId="42" borderId="32" xfId="0" applyNumberFormat="1" applyFont="1" applyFill="1" applyBorder="1" applyAlignment="1" applyProtection="1">
      <alignment horizontal="center" vertical="center"/>
      <protection locked="0"/>
    </xf>
    <xf numFmtId="170" fontId="51" fillId="42" borderId="32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/>
    <xf numFmtId="0" fontId="47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" fontId="0" fillId="6" borderId="1" xfId="0" applyNumberFormat="1" applyFill="1" applyBorder="1" applyAlignment="1" applyProtection="1">
      <protection locked="0"/>
    </xf>
    <xf numFmtId="0" fontId="0" fillId="0" borderId="9" xfId="0" applyBorder="1"/>
    <xf numFmtId="44" fontId="51" fillId="42" borderId="32" xfId="61" applyFont="1" applyFill="1" applyBorder="1" applyAlignment="1" applyProtection="1">
      <alignment horizontal="center" vertical="center"/>
      <protection locked="0"/>
    </xf>
    <xf numFmtId="44" fontId="8" fillId="42" borderId="1" xfId="61" applyFont="1" applyFill="1" applyBorder="1" applyAlignment="1">
      <alignment horizontal="center"/>
    </xf>
    <xf numFmtId="0" fontId="0" fillId="0" borderId="0" xfId="0" applyFill="1"/>
    <xf numFmtId="0" fontId="58" fillId="0" borderId="0" xfId="0" applyFont="1"/>
    <xf numFmtId="0" fontId="41" fillId="0" borderId="34" xfId="0" applyFont="1" applyFill="1" applyBorder="1" applyAlignment="1" applyProtection="1">
      <alignment horizontal="center" vertical="center" wrapText="1"/>
    </xf>
    <xf numFmtId="0" fontId="41" fillId="43" borderId="34" xfId="0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41" fillId="50" borderId="31" xfId="0" applyFont="1" applyFill="1" applyBorder="1" applyAlignment="1" applyProtection="1">
      <alignment horizontal="center" vertical="center" wrapText="1"/>
    </xf>
    <xf numFmtId="0" fontId="41" fillId="50" borderId="34" xfId="0" applyFont="1" applyFill="1" applyBorder="1" applyAlignment="1" applyProtection="1">
      <alignment horizontal="center" vertical="center" wrapText="1"/>
    </xf>
    <xf numFmtId="14" fontId="51" fillId="51" borderId="32" xfId="0" applyNumberFormat="1" applyFont="1" applyFill="1" applyBorder="1" applyAlignment="1" applyProtection="1">
      <alignment horizontal="center" vertical="center"/>
      <protection locked="0"/>
    </xf>
    <xf numFmtId="170" fontId="51" fillId="51" borderId="32" xfId="0" applyNumberFormat="1" applyFont="1" applyFill="1" applyBorder="1" applyAlignment="1" applyProtection="1">
      <alignment horizontal="center" vertical="center"/>
      <protection locked="0"/>
    </xf>
    <xf numFmtId="14" fontId="51" fillId="52" borderId="32" xfId="0" applyNumberFormat="1" applyFont="1" applyFill="1" applyBorder="1" applyAlignment="1" applyProtection="1">
      <alignment horizontal="center" vertical="center"/>
      <protection locked="0"/>
    </xf>
    <xf numFmtId="170" fontId="51" fillId="52" borderId="32" xfId="0" applyNumberFormat="1" applyFont="1" applyFill="1" applyBorder="1" applyAlignment="1" applyProtection="1">
      <alignment horizontal="center" vertical="center"/>
      <protection locked="0"/>
    </xf>
    <xf numFmtId="0" fontId="41" fillId="43" borderId="37" xfId="0" applyFont="1" applyFill="1" applyBorder="1" applyAlignment="1" applyProtection="1">
      <alignment horizontal="center" vertical="center" wrapText="1"/>
    </xf>
    <xf numFmtId="1" fontId="51" fillId="42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2" xfId="0" applyBorder="1"/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8" xfId="0" applyBorder="1" applyProtection="1">
      <protection locked="0"/>
    </xf>
    <xf numFmtId="0" fontId="0" fillId="0" borderId="50" xfId="0" applyBorder="1" applyAlignment="1">
      <alignment horizontal="center"/>
    </xf>
    <xf numFmtId="0" fontId="50" fillId="0" borderId="0" xfId="0" applyFont="1" applyBorder="1"/>
    <xf numFmtId="0" fontId="50" fillId="0" borderId="0" xfId="0" applyFont="1" applyBorder="1" applyProtection="1">
      <protection locked="0"/>
    </xf>
    <xf numFmtId="0" fontId="50" fillId="0" borderId="45" xfId="0" applyFont="1" applyBorder="1" applyProtection="1">
      <protection locked="0"/>
    </xf>
    <xf numFmtId="167" fontId="57" fillId="42" borderId="1" xfId="0" applyNumberFormat="1" applyFont="1" applyFill="1" applyBorder="1" applyAlignment="1" applyProtection="1">
      <alignment horizontal="center"/>
      <protection locked="0"/>
    </xf>
    <xf numFmtId="0" fontId="53" fillId="0" borderId="0" xfId="0" applyFont="1" applyProtection="1"/>
    <xf numFmtId="0" fontId="59" fillId="0" borderId="0" xfId="0" applyFont="1" applyProtection="1"/>
    <xf numFmtId="0" fontId="59" fillId="0" borderId="0" xfId="0" applyFont="1" applyFill="1" applyProtection="1"/>
    <xf numFmtId="1" fontId="51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 applyProtection="1"/>
    <xf numFmtId="167" fontId="8" fillId="0" borderId="0" xfId="0" applyNumberFormat="1" applyFont="1" applyFill="1" applyBorder="1" applyAlignment="1" applyProtection="1">
      <alignment horizontal="center"/>
    </xf>
    <xf numFmtId="0" fontId="0" fillId="0" borderId="42" xfId="0" applyBorder="1" applyProtection="1"/>
    <xf numFmtId="0" fontId="0" fillId="0" borderId="43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50" fillId="0" borderId="0" xfId="0" applyFont="1" applyBorder="1" applyProtection="1"/>
    <xf numFmtId="0" fontId="50" fillId="0" borderId="45" xfId="0" applyFont="1" applyBorder="1" applyProtection="1"/>
    <xf numFmtId="0" fontId="0" fillId="0" borderId="6" xfId="0" applyBorder="1" applyAlignment="1" applyProtection="1">
      <alignment horizontal="center"/>
    </xf>
    <xf numFmtId="20" fontId="0" fillId="0" borderId="6" xfId="0" applyNumberFormat="1" applyBorder="1" applyAlignment="1" applyProtection="1">
      <alignment horizontal="center"/>
    </xf>
    <xf numFmtId="0" fontId="0" fillId="0" borderId="48" xfId="0" applyBorder="1" applyProtection="1"/>
    <xf numFmtId="0" fontId="0" fillId="0" borderId="50" xfId="0" applyBorder="1" applyAlignment="1" applyProtection="1">
      <alignment horizontal="center"/>
    </xf>
    <xf numFmtId="0" fontId="61" fillId="0" borderId="0" xfId="0" applyFont="1" applyProtection="1"/>
    <xf numFmtId="167" fontId="57" fillId="51" borderId="1" xfId="0" applyNumberFormat="1" applyFont="1" applyFill="1" applyBorder="1" applyAlignment="1" applyProtection="1">
      <alignment horizontal="center"/>
      <protection locked="0"/>
    </xf>
    <xf numFmtId="0" fontId="52" fillId="0" borderId="0" xfId="0" applyFont="1" applyProtection="1"/>
    <xf numFmtId="0" fontId="0" fillId="0" borderId="41" xfId="0" applyBorder="1" applyProtection="1"/>
    <xf numFmtId="0" fontId="0" fillId="0" borderId="44" xfId="0" applyBorder="1" applyProtection="1"/>
    <xf numFmtId="0" fontId="0" fillId="0" borderId="9" xfId="0" applyBorder="1" applyProtection="1"/>
    <xf numFmtId="0" fontId="0" fillId="0" borderId="40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50" fillId="0" borderId="44" xfId="0" applyFont="1" applyBorder="1" applyProtection="1"/>
    <xf numFmtId="0" fontId="8" fillId="0" borderId="8" xfId="0" applyFont="1" applyBorder="1" applyAlignment="1" applyProtection="1">
      <alignment horizontal="center"/>
    </xf>
    <xf numFmtId="0" fontId="0" fillId="0" borderId="8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54" fillId="0" borderId="0" xfId="0" applyFont="1" applyProtection="1"/>
    <xf numFmtId="0" fontId="23" fillId="3" borderId="0" xfId="0" applyFont="1" applyFill="1" applyProtection="1"/>
    <xf numFmtId="0" fontId="0" fillId="3" borderId="0" xfId="0" applyFill="1" applyProtection="1"/>
    <xf numFmtId="0" fontId="64" fillId="0" borderId="0" xfId="0" applyFont="1" applyProtection="1"/>
    <xf numFmtId="0" fontId="49" fillId="0" borderId="0" xfId="0" quotePrefix="1" applyFont="1" applyProtection="1"/>
    <xf numFmtId="167" fontId="0" fillId="0" borderId="0" xfId="0" applyNumberFormat="1" applyBorder="1" applyAlignment="1" applyProtection="1">
      <alignment horizontal="center"/>
    </xf>
    <xf numFmtId="22" fontId="0" fillId="0" borderId="0" xfId="0" applyNumberFormat="1" applyProtection="1"/>
    <xf numFmtId="0" fontId="50" fillId="0" borderId="0" xfId="0" applyFont="1" applyProtection="1"/>
    <xf numFmtId="168" fontId="48" fillId="0" borderId="36" xfId="0" applyNumberFormat="1" applyFont="1" applyBorder="1" applyAlignment="1" applyProtection="1">
      <alignment horizontal="center"/>
    </xf>
    <xf numFmtId="0" fontId="48" fillId="0" borderId="0" xfId="0" applyFont="1" applyProtection="1"/>
    <xf numFmtId="0" fontId="8" fillId="0" borderId="1" xfId="0" applyFont="1" applyBorder="1" applyAlignment="1" applyProtection="1">
      <alignment horizontal="center"/>
    </xf>
    <xf numFmtId="0" fontId="0" fillId="0" borderId="1" xfId="0" applyBorder="1" applyProtection="1"/>
    <xf numFmtId="20" fontId="8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8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57" fillId="52" borderId="1" xfId="0" applyFont="1" applyFill="1" applyBorder="1" applyAlignment="1" applyProtection="1">
      <alignment horizontal="center"/>
      <protection locked="0"/>
    </xf>
    <xf numFmtId="167" fontId="57" fillId="52" borderId="1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Protection="1"/>
    <xf numFmtId="168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Protection="1"/>
    <xf numFmtId="0" fontId="28" fillId="41" borderId="0" xfId="0" applyFont="1" applyFill="1" applyBorder="1" applyAlignment="1" applyProtection="1"/>
    <xf numFmtId="166" fontId="8" fillId="39" borderId="0" xfId="0" applyNumberFormat="1" applyFont="1" applyFill="1" applyBorder="1" applyAlignment="1" applyProtection="1">
      <alignment horizontal="center" wrapText="1"/>
    </xf>
    <xf numFmtId="168" fontId="8" fillId="39" borderId="0" xfId="0" applyNumberFormat="1" applyFont="1" applyFill="1" applyBorder="1" applyAlignment="1" applyProtection="1">
      <alignment horizontal="center"/>
    </xf>
    <xf numFmtId="0" fontId="29" fillId="41" borderId="0" xfId="0" applyFont="1" applyFill="1" applyBorder="1" applyProtection="1"/>
    <xf numFmtId="0" fontId="29" fillId="0" borderId="0" xfId="0" applyFont="1" applyFill="1" applyBorder="1" applyProtection="1"/>
    <xf numFmtId="44" fontId="29" fillId="0" borderId="0" xfId="61" applyFont="1" applyFill="1" applyBorder="1" applyAlignment="1" applyProtection="1">
      <alignment horizontal="center"/>
    </xf>
    <xf numFmtId="0" fontId="8" fillId="47" borderId="0" xfId="0" applyFont="1" applyFill="1" applyBorder="1" applyProtection="1"/>
    <xf numFmtId="168" fontId="8" fillId="48" borderId="0" xfId="0" applyNumberFormat="1" applyFont="1" applyFill="1" applyBorder="1" applyAlignment="1" applyProtection="1">
      <alignment horizontal="center"/>
    </xf>
    <xf numFmtId="0" fontId="29" fillId="44" borderId="0" xfId="0" applyFont="1" applyFill="1" applyBorder="1" applyProtection="1"/>
    <xf numFmtId="168" fontId="29" fillId="44" borderId="0" xfId="0" applyNumberFormat="1" applyFont="1" applyFill="1" applyBorder="1" applyAlignment="1" applyProtection="1">
      <alignment horizontal="center"/>
    </xf>
    <xf numFmtId="0" fontId="49" fillId="3" borderId="0" xfId="0" quotePrefix="1" applyFont="1" applyFill="1" applyProtection="1"/>
    <xf numFmtId="0" fontId="8" fillId="0" borderId="1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7" fontId="8" fillId="0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wrapText="1"/>
    </xf>
    <xf numFmtId="169" fontId="8" fillId="0" borderId="0" xfId="0" applyNumberFormat="1" applyFont="1" applyFill="1" applyBorder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44" fontId="8" fillId="0" borderId="17" xfId="61" applyFont="1" applyFill="1" applyBorder="1" applyAlignment="1" applyProtection="1">
      <alignment horizontal="center"/>
    </xf>
    <xf numFmtId="44" fontId="8" fillId="0" borderId="35" xfId="61" applyFont="1" applyFill="1" applyBorder="1" applyAlignment="1" applyProtection="1">
      <alignment horizontal="center"/>
    </xf>
    <xf numFmtId="44" fontId="8" fillId="0" borderId="15" xfId="61" applyFont="1" applyFill="1" applyBorder="1" applyAlignment="1" applyProtection="1">
      <alignment horizontal="center"/>
    </xf>
    <xf numFmtId="0" fontId="29" fillId="0" borderId="18" xfId="0" applyFont="1" applyFill="1" applyBorder="1" applyProtection="1"/>
    <xf numFmtId="44" fontId="29" fillId="0" borderId="19" xfId="61" applyFont="1" applyFill="1" applyBorder="1" applyAlignment="1" applyProtection="1">
      <alignment horizontal="center"/>
    </xf>
    <xf numFmtId="44" fontId="29" fillId="0" borderId="3" xfId="61" applyFont="1" applyFill="1" applyBorder="1" applyAlignment="1" applyProtection="1">
      <alignment horizontal="center"/>
    </xf>
    <xf numFmtId="44" fontId="29" fillId="0" borderId="18" xfId="61" applyFont="1" applyFill="1" applyBorder="1" applyAlignment="1" applyProtection="1">
      <alignment horizontal="center"/>
    </xf>
    <xf numFmtId="0" fontId="58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8" fillId="0" borderId="0" xfId="0" applyFont="1" applyAlignment="1" applyProtection="1">
      <alignment horizontal="left"/>
    </xf>
    <xf numFmtId="44" fontId="8" fillId="45" borderId="0" xfId="0" applyNumberFormat="1" applyFont="1" applyFill="1" applyBorder="1" applyAlignment="1" applyProtection="1">
      <alignment horizontal="center"/>
    </xf>
    <xf numFmtId="44" fontId="51" fillId="0" borderId="38" xfId="61" applyFont="1" applyFill="1" applyBorder="1" applyAlignment="1" applyProtection="1">
      <alignment vertical="center"/>
    </xf>
    <xf numFmtId="0" fontId="58" fillId="0" borderId="0" xfId="0" applyFont="1" applyAlignment="1" applyProtection="1">
      <alignment vertical="center"/>
    </xf>
    <xf numFmtId="44" fontId="57" fillId="0" borderId="39" xfId="0" applyNumberFormat="1" applyFont="1" applyFill="1" applyBorder="1" applyAlignment="1" applyProtection="1">
      <alignment vertical="center"/>
    </xf>
    <xf numFmtId="0" fontId="62" fillId="3" borderId="0" xfId="0" applyFont="1" applyFill="1" applyProtection="1"/>
    <xf numFmtId="22" fontId="58" fillId="0" borderId="0" xfId="0" applyNumberFormat="1" applyFont="1" applyProtection="1"/>
    <xf numFmtId="0" fontId="65" fillId="0" borderId="0" xfId="0" applyFont="1" applyProtection="1"/>
    <xf numFmtId="168" fontId="29" fillId="0" borderId="0" xfId="0" applyNumberFormat="1" applyFont="1" applyFill="1" applyBorder="1" applyAlignment="1" applyProtection="1">
      <alignment horizontal="center"/>
    </xf>
    <xf numFmtId="0" fontId="23" fillId="0" borderId="0" xfId="0" applyFont="1" applyProtection="1"/>
    <xf numFmtId="0" fontId="0" fillId="0" borderId="9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20" fontId="8" fillId="0" borderId="0" xfId="0" applyNumberFormat="1" applyFont="1" applyAlignment="1" applyProtection="1">
      <alignment horizontal="center"/>
    </xf>
    <xf numFmtId="20" fontId="0" fillId="0" borderId="1" xfId="0" applyNumberFormat="1" applyBorder="1" applyAlignment="1" applyProtection="1">
      <alignment horizontal="center"/>
    </xf>
    <xf numFmtId="0" fontId="0" fillId="0" borderId="29" xfId="0" applyBorder="1" applyProtection="1"/>
    <xf numFmtId="168" fontId="0" fillId="0" borderId="29" xfId="0" applyNumberFormat="1" applyFill="1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168" fontId="29" fillId="0" borderId="1" xfId="0" applyNumberFormat="1" applyFont="1" applyFill="1" applyBorder="1" applyAlignment="1" applyProtection="1">
      <alignment horizontal="center"/>
    </xf>
    <xf numFmtId="0" fontId="10" fillId="0" borderId="0" xfId="0" applyFont="1" applyProtection="1"/>
    <xf numFmtId="0" fontId="0" fillId="0" borderId="0" xfId="0" applyFill="1" applyBorder="1" applyProtection="1"/>
    <xf numFmtId="0" fontId="68" fillId="0" borderId="0" xfId="0" applyFont="1" applyFill="1" applyBorder="1" applyProtection="1"/>
    <xf numFmtId="0" fontId="28" fillId="0" borderId="0" xfId="0" applyFont="1" applyFill="1" applyBorder="1" applyAlignment="1" applyProtection="1"/>
    <xf numFmtId="14" fontId="51" fillId="0" borderId="0" xfId="0" applyNumberFormat="1" applyFont="1" applyFill="1" applyBorder="1" applyAlignment="1" applyProtection="1">
      <alignment horizontal="center" vertical="center"/>
    </xf>
    <xf numFmtId="170" fontId="51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8" fontId="41" fillId="0" borderId="0" xfId="0" applyNumberFormat="1" applyFont="1" applyFill="1" applyBorder="1" applyAlignment="1" applyProtection="1">
      <alignment horizontal="center"/>
    </xf>
    <xf numFmtId="0" fontId="41" fillId="0" borderId="0" xfId="0" applyFont="1" applyFill="1" applyBorder="1" applyAlignment="1" applyProtection="1">
      <alignment horizontal="center" vertical="center" wrapText="1"/>
    </xf>
    <xf numFmtId="0" fontId="57" fillId="0" borderId="0" xfId="0" applyFont="1" applyFill="1" applyBorder="1" applyAlignment="1" applyProtection="1">
      <alignment horizontal="center"/>
    </xf>
    <xf numFmtId="0" fontId="70" fillId="0" borderId="44" xfId="0" applyFont="1" applyBorder="1" applyProtection="1"/>
    <xf numFmtId="0" fontId="57" fillId="0" borderId="0" xfId="0" applyFont="1" applyFill="1" applyAlignment="1" applyProtection="1"/>
    <xf numFmtId="46" fontId="0" fillId="0" borderId="0" xfId="0" applyNumberFormat="1" applyProtection="1"/>
    <xf numFmtId="0" fontId="57" fillId="0" borderId="0" xfId="0" applyFont="1" applyFill="1" applyBorder="1" applyAlignment="1" applyProtection="1"/>
    <xf numFmtId="0" fontId="0" fillId="0" borderId="51" xfId="0" applyFill="1" applyBorder="1" applyAlignment="1" applyProtection="1">
      <alignment horizontal="center"/>
    </xf>
    <xf numFmtId="0" fontId="0" fillId="0" borderId="0" xfId="0" applyNumberFormat="1" applyProtection="1"/>
    <xf numFmtId="166" fontId="8" fillId="0" borderId="0" xfId="0" applyNumberFormat="1" applyFont="1" applyFill="1" applyBorder="1" applyAlignment="1" applyProtection="1">
      <alignment horizontal="center" wrapText="1"/>
    </xf>
    <xf numFmtId="168" fontId="8" fillId="0" borderId="0" xfId="0" applyNumberFormat="1" applyFont="1" applyFill="1" applyBorder="1" applyAlignment="1" applyProtection="1">
      <alignment horizontal="center"/>
    </xf>
    <xf numFmtId="0" fontId="57" fillId="54" borderId="0" xfId="0" applyFont="1" applyFill="1" applyAlignment="1" applyProtection="1"/>
    <xf numFmtId="1" fontId="51" fillId="55" borderId="38" xfId="0" applyNumberFormat="1" applyFont="1" applyFill="1" applyBorder="1" applyAlignment="1" applyProtection="1">
      <alignment horizontal="center" vertical="center"/>
      <protection locked="0"/>
    </xf>
    <xf numFmtId="0" fontId="57" fillId="53" borderId="52" xfId="0" applyFont="1" applyFill="1" applyBorder="1" applyAlignment="1" applyProtection="1">
      <alignment horizontal="center"/>
      <protection locked="0"/>
    </xf>
    <xf numFmtId="0" fontId="71" fillId="47" borderId="0" xfId="0" applyFont="1" applyFill="1" applyProtection="1"/>
    <xf numFmtId="0" fontId="8" fillId="0" borderId="0" xfId="0" applyFont="1" applyBorder="1" applyAlignment="1" applyProtection="1">
      <alignment horizontal="left"/>
    </xf>
    <xf numFmtId="44" fontId="8" fillId="0" borderId="0" xfId="6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3" fillId="0" borderId="0" xfId="0" applyFont="1" applyFill="1" applyProtection="1"/>
    <xf numFmtId="0" fontId="57" fillId="42" borderId="1" xfId="0" quotePrefix="1" applyFont="1" applyFill="1" applyBorder="1" applyAlignment="1" applyProtection="1">
      <alignment horizontal="center"/>
    </xf>
    <xf numFmtId="0" fontId="28" fillId="7" borderId="10" xfId="0" applyFont="1" applyFill="1" applyBorder="1" applyAlignment="1" applyProtection="1">
      <alignment horizontal="center"/>
    </xf>
    <xf numFmtId="0" fontId="28" fillId="7" borderId="11" xfId="0" applyFont="1" applyFill="1" applyBorder="1" applyAlignment="1" applyProtection="1">
      <alignment horizontal="center"/>
    </xf>
    <xf numFmtId="167" fontId="0" fillId="6" borderId="1" xfId="0" applyNumberFormat="1" applyFill="1" applyBorder="1" applyAlignment="1" applyProtection="1">
      <alignment horizontal="right"/>
    </xf>
    <xf numFmtId="166" fontId="0" fillId="6" borderId="1" xfId="0" applyNumberFormat="1" applyFill="1" applyBorder="1" applyProtection="1"/>
    <xf numFmtId="1" fontId="0" fillId="6" borderId="1" xfId="0" applyNumberFormat="1" applyFill="1" applyBorder="1" applyProtection="1"/>
    <xf numFmtId="0" fontId="0" fillId="6" borderId="1" xfId="0" applyNumberFormat="1" applyFill="1" applyBorder="1" applyProtection="1"/>
    <xf numFmtId="0" fontId="0" fillId="6" borderId="1" xfId="0" applyFill="1" applyBorder="1" applyAlignment="1" applyProtection="1">
      <alignment horizontal="right"/>
    </xf>
    <xf numFmtId="169" fontId="0" fillId="6" borderId="1" xfId="0" applyNumberFormat="1" applyFill="1" applyBorder="1" applyProtection="1"/>
    <xf numFmtId="164" fontId="29" fillId="7" borderId="19" xfId="0" applyNumberFormat="1" applyFont="1" applyFill="1" applyBorder="1" applyProtection="1"/>
    <xf numFmtId="167" fontId="57" fillId="0" borderId="0" xfId="0" applyNumberFormat="1" applyFont="1" applyFill="1" applyBorder="1" applyAlignment="1" applyProtection="1">
      <alignment horizontal="center"/>
    </xf>
    <xf numFmtId="170" fontId="0" fillId="0" borderId="0" xfId="0" applyNumberFormat="1" applyBorder="1" applyProtection="1"/>
    <xf numFmtId="44" fontId="51" fillId="42" borderId="32" xfId="61" applyFont="1" applyFill="1" applyBorder="1" applyAlignment="1" applyProtection="1">
      <alignment horizontal="center" vertical="center"/>
    </xf>
    <xf numFmtId="44" fontId="8" fillId="42" borderId="1" xfId="6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 vertical="top"/>
    </xf>
    <xf numFmtId="3" fontId="0" fillId="6" borderId="1" xfId="0" applyNumberFormat="1" applyFill="1" applyBorder="1" applyAlignment="1" applyProtection="1">
      <alignment wrapText="1"/>
    </xf>
    <xf numFmtId="1" fontId="0" fillId="6" borderId="1" xfId="0" applyNumberFormat="1" applyFill="1" applyBorder="1" applyAlignment="1" applyProtection="1"/>
    <xf numFmtId="0" fontId="0" fillId="6" borderId="1" xfId="0" applyFill="1" applyBorder="1" applyAlignment="1" applyProtection="1"/>
    <xf numFmtId="0" fontId="0" fillId="0" borderId="1" xfId="0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" xfId="0" applyFill="1" applyBorder="1" applyProtection="1"/>
    <xf numFmtId="0" fontId="8" fillId="0" borderId="0" xfId="0" applyFont="1" applyProtection="1"/>
    <xf numFmtId="0" fontId="11" fillId="0" borderId="0" xfId="2" applyProtection="1"/>
    <xf numFmtId="43" fontId="0" fillId="0" borderId="0" xfId="0" applyNumberFormat="1" applyProtection="1"/>
    <xf numFmtId="164" fontId="0" fillId="0" borderId="0" xfId="0" applyNumberFormat="1" applyProtection="1"/>
    <xf numFmtId="0" fontId="66" fillId="43" borderId="4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8" fillId="47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57" fillId="0" borderId="0" xfId="0" applyFont="1" applyFill="1" applyAlignment="1" applyProtection="1">
      <alignment horizontal="center"/>
    </xf>
    <xf numFmtId="0" fontId="57" fillId="54" borderId="0" xfId="0" applyFont="1" applyFill="1" applyAlignment="1" applyProtection="1">
      <alignment horizontal="center"/>
    </xf>
    <xf numFmtId="44" fontId="29" fillId="41" borderId="0" xfId="61" applyFont="1" applyFill="1" applyBorder="1" applyAlignment="1" applyProtection="1">
      <alignment horizontal="center"/>
    </xf>
    <xf numFmtId="44" fontId="68" fillId="0" borderId="0" xfId="61" applyFont="1" applyFill="1" applyBorder="1" applyAlignment="1" applyProtection="1">
      <alignment horizontal="center"/>
    </xf>
    <xf numFmtId="0" fontId="66" fillId="46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8" fillId="41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44" fontId="8" fillId="0" borderId="0" xfId="61" applyFont="1" applyBorder="1" applyAlignment="1" applyProtection="1">
      <alignment horizontal="center"/>
    </xf>
    <xf numFmtId="0" fontId="66" fillId="0" borderId="0" xfId="0" applyFont="1" applyFill="1" applyAlignment="1" applyProtection="1">
      <alignment horizontal="center"/>
    </xf>
    <xf numFmtId="0" fontId="29" fillId="44" borderId="0" xfId="0" applyFont="1" applyFill="1" applyBorder="1" applyAlignment="1" applyProtection="1">
      <alignment horizontal="center"/>
    </xf>
    <xf numFmtId="0" fontId="29" fillId="41" borderId="0" xfId="0" applyFont="1" applyFill="1" applyBorder="1" applyAlignment="1" applyProtection="1">
      <alignment horizontal="center"/>
    </xf>
    <xf numFmtId="0" fontId="28" fillId="44" borderId="0" xfId="0" applyFont="1" applyFill="1" applyBorder="1" applyAlignment="1" applyProtection="1">
      <alignment horizontal="center"/>
    </xf>
    <xf numFmtId="0" fontId="69" fillId="0" borderId="0" xfId="0" applyFont="1" applyFill="1" applyAlignment="1" applyProtection="1">
      <alignment horizontal="center"/>
    </xf>
    <xf numFmtId="0" fontId="0" fillId="0" borderId="0" xfId="0" applyBorder="1" applyAlignment="1">
      <alignment horizontal="center" wrapText="1"/>
    </xf>
    <xf numFmtId="0" fontId="66" fillId="49" borderId="0" xfId="0" applyFont="1" applyFill="1" applyAlignment="1" applyProtection="1">
      <alignment horizontal="center"/>
    </xf>
    <xf numFmtId="0" fontId="26" fillId="0" borderId="0" xfId="2" applyNumberFormat="1" applyFont="1" applyAlignment="1">
      <alignment horizontal="center"/>
    </xf>
    <xf numFmtId="0" fontId="19" fillId="0" borderId="5" xfId="2" applyFont="1" applyBorder="1" applyAlignment="1">
      <alignment horizontal="center"/>
    </xf>
    <xf numFmtId="0" fontId="23" fillId="4" borderId="2" xfId="2" applyFont="1" applyFill="1" applyBorder="1" applyAlignment="1">
      <alignment horizontal="center"/>
    </xf>
    <xf numFmtId="0" fontId="23" fillId="4" borderId="3" xfId="2" applyFont="1" applyFill="1" applyBorder="1" applyAlignment="1">
      <alignment horizontal="center"/>
    </xf>
    <xf numFmtId="0" fontId="23" fillId="4" borderId="4" xfId="2" applyFont="1" applyFill="1" applyBorder="1" applyAlignment="1">
      <alignment horizontal="center"/>
    </xf>
    <xf numFmtId="0" fontId="24" fillId="4" borderId="1" xfId="2" applyFont="1" applyFill="1" applyBorder="1" applyAlignment="1">
      <alignment horizontal="center"/>
    </xf>
    <xf numFmtId="0" fontId="23" fillId="5" borderId="2" xfId="2" applyFont="1" applyFill="1" applyBorder="1" applyAlignment="1">
      <alignment horizontal="center"/>
    </xf>
    <xf numFmtId="0" fontId="23" fillId="5" borderId="3" xfId="2" applyFont="1" applyFill="1" applyBorder="1" applyAlignment="1">
      <alignment horizontal="center"/>
    </xf>
    <xf numFmtId="0" fontId="23" fillId="5" borderId="4" xfId="2" applyFont="1" applyFill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0" fontId="21" fillId="2" borderId="1" xfId="2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</cellXfs>
  <cellStyles count="62">
    <cellStyle name="20% - Ênfase1" xfId="23" builtinId="30" customBuiltin="1"/>
    <cellStyle name="20% - Ênfase1 2" xfId="49"/>
    <cellStyle name="20% - Ênfase2" xfId="27" builtinId="34" customBuiltin="1"/>
    <cellStyle name="20% - Ênfase2 2" xfId="51"/>
    <cellStyle name="20% - Ênfase3" xfId="31" builtinId="38" customBuiltin="1"/>
    <cellStyle name="20% - Ênfase3 2" xfId="53"/>
    <cellStyle name="20% - Ênfase4" xfId="35" builtinId="42" customBuiltin="1"/>
    <cellStyle name="20% - Ênfase4 2" xfId="55"/>
    <cellStyle name="20% - Ênfase5" xfId="39" builtinId="46" customBuiltin="1"/>
    <cellStyle name="20% - Ênfase5 2" xfId="57"/>
    <cellStyle name="20% - Ênfase6" xfId="43" builtinId="50" customBuiltin="1"/>
    <cellStyle name="20% - Ênfase6 2" xfId="59"/>
    <cellStyle name="40% - Ênfase1" xfId="24" builtinId="31" customBuiltin="1"/>
    <cellStyle name="40% - Ênfase1 2" xfId="50"/>
    <cellStyle name="40% - Ênfase2" xfId="28" builtinId="35" customBuiltin="1"/>
    <cellStyle name="40% - Ênfase2 2" xfId="52"/>
    <cellStyle name="40% - Ênfase3" xfId="32" builtinId="39" customBuiltin="1"/>
    <cellStyle name="40% - Ênfase3 2" xfId="54"/>
    <cellStyle name="40% - Ênfase4" xfId="36" builtinId="43" customBuiltin="1"/>
    <cellStyle name="40% - Ênfase4 2" xfId="56"/>
    <cellStyle name="40% - Ênfase5" xfId="40" builtinId="47" customBuiltin="1"/>
    <cellStyle name="40% - Ênfase5 2" xfId="58"/>
    <cellStyle name="40% - Ênfase6" xfId="44" builtinId="51" customBuiltin="1"/>
    <cellStyle name="40% - Ênfase6 2" xfId="60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4" builtinId="20" customBuiltin="1"/>
    <cellStyle name="Hyperlink 2" xfId="3"/>
    <cellStyle name="Incorreto" xfId="12" builtinId="27" customBuiltin="1"/>
    <cellStyle name="Moeda" xfId="61" builtinId="4"/>
    <cellStyle name="Neutra" xfId="13" builtinId="28" customBuiltin="1"/>
    <cellStyle name="Normal" xfId="0" builtinId="0"/>
    <cellStyle name="Normal 2" xfId="2"/>
    <cellStyle name="Normal 2 2" xfId="4"/>
    <cellStyle name="Normal 2 2 2" xfId="5"/>
    <cellStyle name="Normal 3" xfId="46"/>
    <cellStyle name="Nota 2" xfId="47"/>
    <cellStyle name="Nota 3" xfId="48"/>
    <cellStyle name="Saída" xfId="15" builtinId="21" customBuiltin="1"/>
    <cellStyle name="Texto de Aviso" xfId="19" builtinId="11" customBuiltin="1"/>
    <cellStyle name="Texto Explicativo" xfId="20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1" builtinId="25" customBuiltin="1"/>
    <cellStyle name="Vírgula" xfId="1" builtinId="3"/>
  </cellStyles>
  <dxfs count="0"/>
  <tableStyles count="0" defaultTableStyle="TableStyleMedium9" defaultPivotStyle="PivotStyleLight16"/>
  <colors>
    <mruColors>
      <color rgb="FFFFCCFF"/>
      <color rgb="FF0000CC"/>
      <color rgb="FFFFFF99"/>
      <color rgb="FFFFCC99"/>
      <color rgb="FF00FFFF"/>
      <color rgb="FF99FFCC"/>
      <color rgb="FFFF6600"/>
      <color rgb="FFFFFF66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ru.com.br/pt/institucional/sobre-gru-airport/tarifa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ru.com.br/pt/institucional/sobre-gru-airport/tarifas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u.com.br/pt/institucional/sobre-gru-airport/tarifas" TargetMode="External"/><Relationship Id="rId2" Type="http://schemas.openxmlformats.org/officeDocument/2006/relationships/hyperlink" Target="https://www.bcb.gov.br/estabilidadefinanceira/historicocotacoes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</xdr:colOff>
      <xdr:row>86</xdr:row>
      <xdr:rowOff>57150</xdr:rowOff>
    </xdr:from>
    <xdr:to>
      <xdr:col>9</xdr:col>
      <xdr:colOff>2381</xdr:colOff>
      <xdr:row>88</xdr:row>
      <xdr:rowOff>180975</xdr:rowOff>
    </xdr:to>
    <xdr:sp macro="" textlink="">
      <xdr:nvSpPr>
        <xdr:cNvPr id="23" name="Texto Explicativo Retangul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6788944" y="1974056"/>
          <a:ext cx="0" cy="481013"/>
        </a:xfrm>
        <a:prstGeom prst="wedgeRectCallou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20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  <xdr:twoCellAnchor>
    <xdr:from>
      <xdr:col>22</xdr:col>
      <xdr:colOff>297656</xdr:colOff>
      <xdr:row>148</xdr:row>
      <xdr:rowOff>59530</xdr:rowOff>
    </xdr:from>
    <xdr:to>
      <xdr:col>24</xdr:col>
      <xdr:colOff>35719</xdr:colOff>
      <xdr:row>153</xdr:row>
      <xdr:rowOff>59531</xdr:rowOff>
    </xdr:to>
    <xdr:sp macro="" textlink="">
      <xdr:nvSpPr>
        <xdr:cNvPr id="29" name="Texto Explicativo Retangul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EB3F2-2067-4231-B912-8FE529E2C614}"/>
            </a:ext>
          </a:extLst>
        </xdr:cNvPr>
        <xdr:cNvSpPr/>
      </xdr:nvSpPr>
      <xdr:spPr bwMode="auto">
        <a:xfrm>
          <a:off x="14489906" y="8036718"/>
          <a:ext cx="1035844" cy="881063"/>
        </a:xfrm>
        <a:prstGeom prst="wedgeRectCallout">
          <a:avLst>
            <a:gd name="adj1" fmla="val -186564"/>
            <a:gd name="adj2" fmla="val 85261"/>
          </a:avLst>
        </a:prstGeom>
        <a:solidFill>
          <a:schemeClr val="bg2">
            <a:lumMod val="8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800" b="1" i="0" u="none" strike="noStrike" cap="none" normalizeH="0" baseline="0">
            <a:ln>
              <a:noFill/>
            </a:ln>
            <a:solidFill>
              <a:srgbClr val="0000CC"/>
            </a:solidFill>
            <a:effectLst/>
            <a:latin typeface="Arial" charset="0"/>
            <a:cs typeface="Arial" charset="0"/>
          </a:endParaRPr>
        </a:p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pt-BR" sz="1000" b="1" i="0" u="none" strike="noStrike" cap="none" normalizeH="0" baseline="0">
              <a:ln>
                <a:noFill/>
              </a:ln>
              <a:solidFill>
                <a:srgbClr val="0000CC"/>
              </a:solidFill>
              <a:effectLst/>
              <a:latin typeface="Arial" charset="0"/>
              <a:cs typeface="Arial" charset="0"/>
            </a:rPr>
            <a:t>Clique aqui  </a:t>
          </a:r>
          <a:r>
            <a:rPr kumimoji="0" lang="pt-BR" sz="10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para acessar contatos do  </a:t>
          </a:r>
          <a:r>
            <a:rPr kumimoji="0" lang="pt-BR" sz="1000" b="1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SLOT</a:t>
          </a:r>
        </a:p>
      </xdr:txBody>
    </xdr:sp>
    <xdr:clientData/>
  </xdr:twoCellAnchor>
  <xdr:twoCellAnchor editAs="oneCell">
    <xdr:from>
      <xdr:col>8</xdr:col>
      <xdr:colOff>95250</xdr:colOff>
      <xdr:row>3</xdr:row>
      <xdr:rowOff>0</xdr:rowOff>
    </xdr:from>
    <xdr:to>
      <xdr:col>11</xdr:col>
      <xdr:colOff>190500</xdr:colOff>
      <xdr:row>81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2143125" cy="297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102</xdr:row>
      <xdr:rowOff>57150</xdr:rowOff>
    </xdr:from>
    <xdr:to>
      <xdr:col>9</xdr:col>
      <xdr:colOff>800100</xdr:colOff>
      <xdr:row>104</xdr:row>
      <xdr:rowOff>180975</xdr:rowOff>
    </xdr:to>
    <xdr:sp macro="" textlink="">
      <xdr:nvSpPr>
        <xdr:cNvPr id="2" name="Texto Explicativo Retangul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962775" y="3943350"/>
          <a:ext cx="1400175" cy="666750"/>
        </a:xfrm>
        <a:prstGeom prst="wedgeRectCallou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20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  <xdr:twoCellAnchor>
    <xdr:from>
      <xdr:col>20</xdr:col>
      <xdr:colOff>833439</xdr:colOff>
      <xdr:row>152</xdr:row>
      <xdr:rowOff>35720</xdr:rowOff>
    </xdr:from>
    <xdr:to>
      <xdr:col>22</xdr:col>
      <xdr:colOff>801137</xdr:colOff>
      <xdr:row>156</xdr:row>
      <xdr:rowOff>71439</xdr:rowOff>
    </xdr:to>
    <xdr:sp macro="" textlink="">
      <xdr:nvSpPr>
        <xdr:cNvPr id="11" name="Texto Explicativo Retangul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EB3F2-2067-4231-B912-8FE529E2C614}"/>
            </a:ext>
          </a:extLst>
        </xdr:cNvPr>
        <xdr:cNvSpPr/>
      </xdr:nvSpPr>
      <xdr:spPr bwMode="auto">
        <a:xfrm>
          <a:off x="10370345" y="6024564"/>
          <a:ext cx="1479792" cy="702469"/>
        </a:xfrm>
        <a:prstGeom prst="wedgeRectCallout">
          <a:avLst>
            <a:gd name="adj1" fmla="val -143921"/>
            <a:gd name="adj2" fmla="val 51363"/>
          </a:avLst>
        </a:prstGeom>
        <a:solidFill>
          <a:schemeClr val="bg2">
            <a:lumMod val="8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800" b="1" i="0" u="none" strike="noStrike" cap="none" normalizeH="0" baseline="0">
            <a:ln>
              <a:noFill/>
            </a:ln>
            <a:solidFill>
              <a:srgbClr val="0000CC"/>
            </a:solidFill>
            <a:effectLst/>
            <a:latin typeface="Arial" charset="0"/>
            <a:cs typeface="Arial" charset="0"/>
          </a:endParaRPr>
        </a:p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pt-BR" sz="1000" b="1" i="0" u="none" strike="noStrike" cap="none" normalizeH="0" baseline="0">
              <a:ln>
                <a:noFill/>
              </a:ln>
              <a:solidFill>
                <a:srgbClr val="0000CC"/>
              </a:solidFill>
              <a:effectLst/>
              <a:latin typeface="Arial" charset="0"/>
              <a:cs typeface="Arial" charset="0"/>
            </a:rPr>
            <a:t>Clique aqui  </a:t>
          </a:r>
          <a:r>
            <a:rPr kumimoji="0" lang="pt-BR" sz="10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para acessar contatos do  </a:t>
          </a:r>
          <a:r>
            <a:rPr kumimoji="0" lang="pt-BR" sz="1000" b="1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HCA</a:t>
          </a:r>
          <a:r>
            <a:rPr kumimoji="0" lang="pt-BR" sz="10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 e </a:t>
          </a:r>
          <a:r>
            <a:rPr kumimoji="0" lang="pt-BR" sz="1000" b="1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CCO</a:t>
          </a:r>
        </a:p>
      </xdr:txBody>
    </xdr:sp>
    <xdr:clientData/>
  </xdr:twoCellAnchor>
  <xdr:twoCellAnchor editAs="oneCell">
    <xdr:from>
      <xdr:col>12</xdr:col>
      <xdr:colOff>1423988</xdr:colOff>
      <xdr:row>98</xdr:row>
      <xdr:rowOff>35720</xdr:rowOff>
    </xdr:from>
    <xdr:to>
      <xdr:col>14</xdr:col>
      <xdr:colOff>912019</xdr:colOff>
      <xdr:row>99</xdr:row>
      <xdr:rowOff>59531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113" y="750095"/>
          <a:ext cx="1631156" cy="1904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20</xdr:row>
      <xdr:rowOff>152400</xdr:rowOff>
    </xdr:from>
    <xdr:to>
      <xdr:col>12</xdr:col>
      <xdr:colOff>290579</xdr:colOff>
      <xdr:row>92</xdr:row>
      <xdr:rowOff>152996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3AC5F4-FC7B-43CB-9E3F-D6134F933A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85963"/>
          <a:ext cx="2957579" cy="500659"/>
        </a:xfrm>
        <a:prstGeom prst="rect">
          <a:avLst/>
        </a:prstGeom>
      </xdr:spPr>
    </xdr:pic>
    <xdr:clientData/>
  </xdr:twoCellAnchor>
  <xdr:twoCellAnchor>
    <xdr:from>
      <xdr:col>19</xdr:col>
      <xdr:colOff>200025</xdr:colOff>
      <xdr:row>165</xdr:row>
      <xdr:rowOff>9525</xdr:rowOff>
    </xdr:from>
    <xdr:to>
      <xdr:col>20</xdr:col>
      <xdr:colOff>857250</xdr:colOff>
      <xdr:row>167</xdr:row>
      <xdr:rowOff>0</xdr:rowOff>
    </xdr:to>
    <xdr:sp macro="" textlink="">
      <xdr:nvSpPr>
        <xdr:cNvPr id="4" name="Texto Explicativo Retangular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C1EAE-DAD1-4D8B-99F2-6F10F8FB6F0E}"/>
            </a:ext>
          </a:extLst>
        </xdr:cNvPr>
        <xdr:cNvSpPr/>
      </xdr:nvSpPr>
      <xdr:spPr bwMode="auto">
        <a:xfrm>
          <a:off x="16144875" y="12677775"/>
          <a:ext cx="990600" cy="533400"/>
        </a:xfrm>
        <a:prstGeom prst="wedgeRectCallout">
          <a:avLst/>
        </a:prstGeom>
        <a:solidFill>
          <a:schemeClr val="bg2">
            <a:lumMod val="8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pt-BR" sz="9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Cotação Banco Central do Brasil</a:t>
          </a:r>
        </a:p>
      </xdr:txBody>
    </xdr:sp>
    <xdr:clientData/>
  </xdr:twoCellAnchor>
  <xdr:twoCellAnchor>
    <xdr:from>
      <xdr:col>8</xdr:col>
      <xdr:colOff>581025</xdr:colOff>
      <xdr:row>101</xdr:row>
      <xdr:rowOff>57150</xdr:rowOff>
    </xdr:from>
    <xdr:to>
      <xdr:col>9</xdr:col>
      <xdr:colOff>800100</xdr:colOff>
      <xdr:row>103</xdr:row>
      <xdr:rowOff>180975</xdr:rowOff>
    </xdr:to>
    <xdr:sp macro="" textlink="">
      <xdr:nvSpPr>
        <xdr:cNvPr id="5" name="Texto Explicativo Retangular 1">
          <a:extLst>
            <a:ext uri="{FF2B5EF4-FFF2-40B4-BE49-F238E27FC236}">
              <a16:creationId xmlns:a16="http://schemas.microsoft.com/office/drawing/2014/main" id="{01CF568D-70B3-41A9-A3F4-F2DFE39366AD}"/>
            </a:ext>
          </a:extLst>
        </xdr:cNvPr>
        <xdr:cNvSpPr/>
      </xdr:nvSpPr>
      <xdr:spPr bwMode="auto">
        <a:xfrm>
          <a:off x="6962775" y="3943350"/>
          <a:ext cx="1400175" cy="619125"/>
        </a:xfrm>
        <a:prstGeom prst="wedgeRectCallou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20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  <xdr:twoCellAnchor>
    <xdr:from>
      <xdr:col>22</xdr:col>
      <xdr:colOff>833437</xdr:colOff>
      <xdr:row>151</xdr:row>
      <xdr:rowOff>11907</xdr:rowOff>
    </xdr:from>
    <xdr:to>
      <xdr:col>22</xdr:col>
      <xdr:colOff>2313229</xdr:colOff>
      <xdr:row>154</xdr:row>
      <xdr:rowOff>166688</xdr:rowOff>
    </xdr:to>
    <xdr:sp macro="" textlink="">
      <xdr:nvSpPr>
        <xdr:cNvPr id="8" name="Texto Explicativo Retangular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9EB3F2-2067-4231-B912-8FE529E2C614}"/>
            </a:ext>
          </a:extLst>
        </xdr:cNvPr>
        <xdr:cNvSpPr/>
      </xdr:nvSpPr>
      <xdr:spPr bwMode="auto">
        <a:xfrm>
          <a:off x="11477625" y="5774532"/>
          <a:ext cx="1479792" cy="702469"/>
        </a:xfrm>
        <a:prstGeom prst="wedgeRectCallout">
          <a:avLst>
            <a:gd name="adj1" fmla="val -122197"/>
            <a:gd name="adj2" fmla="val 88651"/>
          </a:avLst>
        </a:prstGeom>
        <a:solidFill>
          <a:schemeClr val="bg2">
            <a:lumMod val="8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800" b="1" i="0" u="none" strike="noStrike" cap="none" normalizeH="0" baseline="0">
            <a:ln>
              <a:noFill/>
            </a:ln>
            <a:solidFill>
              <a:srgbClr val="0000CC"/>
            </a:solidFill>
            <a:effectLst/>
            <a:latin typeface="Arial" charset="0"/>
            <a:cs typeface="Arial" charset="0"/>
          </a:endParaRPr>
        </a:p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r>
            <a:rPr kumimoji="0" lang="pt-BR" sz="1000" b="1" i="0" u="none" strike="noStrike" cap="none" normalizeH="0" baseline="0">
              <a:ln>
                <a:noFill/>
              </a:ln>
              <a:solidFill>
                <a:srgbClr val="0000CC"/>
              </a:solidFill>
              <a:effectLst/>
              <a:latin typeface="Arial" charset="0"/>
              <a:cs typeface="Arial" charset="0"/>
            </a:rPr>
            <a:t>Clique aqui  </a:t>
          </a:r>
          <a:r>
            <a:rPr kumimoji="0" lang="pt-BR" sz="10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para acessar contatos do  </a:t>
          </a:r>
          <a:r>
            <a:rPr kumimoji="0" lang="pt-BR" sz="1000" b="1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HCA</a:t>
          </a:r>
          <a:r>
            <a:rPr kumimoji="0" lang="pt-BR" sz="1000" b="0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 e </a:t>
          </a:r>
          <a:r>
            <a:rPr kumimoji="0" lang="pt-BR" sz="1000" b="1" i="0" u="none" strike="noStrike" cap="none" normalizeH="0" baseline="0">
              <a:ln>
                <a:noFill/>
              </a:ln>
              <a:solidFill>
                <a:sysClr val="windowText" lastClr="000000"/>
              </a:solidFill>
              <a:effectLst/>
              <a:latin typeface="Arial" charset="0"/>
              <a:cs typeface="Arial" charset="0"/>
            </a:rPr>
            <a:t>CCO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48039</xdr:colOff>
      <xdr:row>13</xdr:row>
      <xdr:rowOff>132522</xdr:rowOff>
    </xdr:from>
    <xdr:to>
      <xdr:col>3</xdr:col>
      <xdr:colOff>1774031</xdr:colOff>
      <xdr:row>16</xdr:row>
      <xdr:rowOff>100841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E1386C-AD77-4B97-B96E-FAC29B7B12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64" y="132522"/>
          <a:ext cx="2895186" cy="419928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31</xdr:row>
      <xdr:rowOff>57150</xdr:rowOff>
    </xdr:from>
    <xdr:to>
      <xdr:col>2</xdr:col>
      <xdr:colOff>800100</xdr:colOff>
      <xdr:row>32</xdr:row>
      <xdr:rowOff>180975</xdr:rowOff>
    </xdr:to>
    <xdr:sp macro="" textlink="">
      <xdr:nvSpPr>
        <xdr:cNvPr id="5" name="Texto Explicativo Retangular 1">
          <a:extLst>
            <a:ext uri="{FF2B5EF4-FFF2-40B4-BE49-F238E27FC236}">
              <a16:creationId xmlns:a16="http://schemas.microsoft.com/office/drawing/2014/main" id="{19CB8CF0-8D2A-4B75-AD05-0A730812ED1F}"/>
            </a:ext>
          </a:extLst>
        </xdr:cNvPr>
        <xdr:cNvSpPr/>
      </xdr:nvSpPr>
      <xdr:spPr bwMode="auto">
        <a:xfrm>
          <a:off x="1192213" y="2287588"/>
          <a:ext cx="1084262" cy="314325"/>
        </a:xfrm>
        <a:prstGeom prst="wedgeRectCallou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63500" tIns="0" rIns="64800" bIns="0" numCol="1" rtlCol="0" anchor="t" anchorCtr="0" compatLnSpc="1">
          <a:prstTxWarp prst="textNoShape">
            <a:avLst/>
          </a:prstTxWarp>
        </a:bodyPr>
        <a:lstStyle/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20000"/>
            </a:spcBef>
            <a:spcAft>
              <a:spcPct val="20000"/>
            </a:spcAft>
            <a:buClrTx/>
            <a:buSzPct val="90000"/>
            <a:buFontTx/>
            <a:buNone/>
            <a:tabLst/>
          </a:pPr>
          <a:endParaRPr kumimoji="0" lang="pt-BR" sz="2000" b="0" i="0" u="none" strike="noStrike" cap="none" normalizeH="0" baseline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wC Print">
  <a:themeElements>
    <a:clrScheme name="PwC Print Ocean Palette">
      <a:dk1>
        <a:srgbClr val="000000"/>
      </a:dk1>
      <a:lt1>
        <a:srgbClr val="FFFFFF"/>
      </a:lt1>
      <a:dk2>
        <a:srgbClr val="00457C"/>
      </a:dk2>
      <a:lt2>
        <a:srgbClr val="FFFFFF"/>
      </a:lt2>
      <a:accent1>
        <a:srgbClr val="00A5D9"/>
      </a:accent1>
      <a:accent2>
        <a:srgbClr val="3DA8D5"/>
      </a:accent2>
      <a:accent3>
        <a:srgbClr val="8BCBE6"/>
      </a:accent3>
      <a:accent4>
        <a:srgbClr val="B1DCEE"/>
      </a:accent4>
      <a:accent5>
        <a:srgbClr val="D8EEF7"/>
      </a:accent5>
      <a:accent6>
        <a:srgbClr val="00457C"/>
      </a:accent6>
      <a:hlink>
        <a:srgbClr val="2666A6"/>
      </a:hlink>
      <a:folHlink>
        <a:srgbClr val="334063"/>
      </a:folHlink>
    </a:clrScheme>
    <a:fontScheme name="Pw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AG158"/>
  <sheetViews>
    <sheetView showGridLines="0" tabSelected="1" topLeftCell="I3" zoomScale="80" zoomScaleNormal="80" workbookViewId="0">
      <selection activeCell="R103" sqref="R103"/>
    </sheetView>
  </sheetViews>
  <sheetFormatPr defaultColWidth="16.7109375" defaultRowHeight="12.75" x14ac:dyDescent="0.2"/>
  <cols>
    <col min="1" max="1" width="0.140625" style="80" hidden="1" customWidth="1"/>
    <col min="2" max="2" width="20.85546875" style="80" hidden="1" customWidth="1"/>
    <col min="3" max="3" width="12.140625" style="80" hidden="1" customWidth="1"/>
    <col min="4" max="4" width="15.28515625" style="80" hidden="1" customWidth="1"/>
    <col min="5" max="5" width="7.42578125" style="80" hidden="1" customWidth="1"/>
    <col min="6" max="6" width="3" style="80" hidden="1" customWidth="1"/>
    <col min="7" max="7" width="26.42578125" style="80" hidden="1" customWidth="1"/>
    <col min="8" max="8" width="10.140625" style="80" hidden="1" customWidth="1"/>
    <col min="9" max="9" width="5.5703125" style="80" bestFit="1" customWidth="1"/>
    <col min="10" max="10" width="18.140625" style="80" hidden="1" customWidth="1"/>
    <col min="11" max="11" width="25.140625" style="80" customWidth="1"/>
    <col min="12" max="12" width="11.140625" style="80" customWidth="1"/>
    <col min="13" max="13" width="21.42578125" style="80" bestFit="1" customWidth="1"/>
    <col min="14" max="14" width="4.140625" style="80" customWidth="1"/>
    <col min="15" max="15" width="25.85546875" style="80" customWidth="1"/>
    <col min="16" max="16" width="17.5703125" style="80" hidden="1" customWidth="1"/>
    <col min="17" max="17" width="2.7109375" style="80" customWidth="1"/>
    <col min="18" max="18" width="17" style="80" customWidth="1"/>
    <col min="19" max="19" width="7.7109375" style="80" bestFit="1" customWidth="1"/>
    <col min="20" max="20" width="2.28515625" style="80" bestFit="1" customWidth="1"/>
    <col min="21" max="21" width="22" style="80" customWidth="1"/>
    <col min="22" max="22" width="16.7109375" style="80"/>
    <col min="23" max="23" width="16.85546875" style="80" bestFit="1" customWidth="1"/>
    <col min="24" max="24" width="5.5703125" style="80" hidden="1" customWidth="1"/>
    <col min="25" max="25" width="19.7109375" style="80" hidden="1" customWidth="1"/>
    <col min="26" max="26" width="7.28515625" style="80" hidden="1" customWidth="1"/>
    <col min="27" max="27" width="14.5703125" style="80" hidden="1" customWidth="1"/>
    <col min="28" max="28" width="12.140625" style="80" hidden="1" customWidth="1"/>
    <col min="29" max="29" width="10.7109375" style="80" hidden="1" customWidth="1"/>
    <col min="30" max="30" width="0.5703125" style="80" hidden="1" customWidth="1"/>
    <col min="31" max="31" width="16.7109375" style="80" hidden="1" customWidth="1"/>
    <col min="32" max="32" width="2.28515625" style="80" hidden="1" customWidth="1"/>
    <col min="33" max="33" width="16.7109375" style="80" hidden="1" customWidth="1"/>
    <col min="34" max="34" width="16.7109375" style="80" customWidth="1"/>
    <col min="35" max="16384" width="16.7109375" style="80"/>
  </cols>
  <sheetData>
    <row r="1" spans="2:22" hidden="1" x14ac:dyDescent="0.2"/>
    <row r="2" spans="2:22" hidden="1" x14ac:dyDescent="0.2">
      <c r="G2" s="81" t="s">
        <v>779</v>
      </c>
    </row>
    <row r="3" spans="2:22" ht="15" x14ac:dyDescent="0.25">
      <c r="G3" s="81" t="s">
        <v>780</v>
      </c>
      <c r="O3" s="319" t="s">
        <v>1169</v>
      </c>
      <c r="P3" s="319"/>
      <c r="Q3" s="319"/>
      <c r="R3" s="319"/>
      <c r="S3" s="319"/>
      <c r="T3" s="319"/>
      <c r="U3" s="319"/>
      <c r="V3" s="319"/>
    </row>
    <row r="4" spans="2:22" hidden="1" x14ac:dyDescent="0.2">
      <c r="G4" s="81" t="s">
        <v>781</v>
      </c>
    </row>
    <row r="5" spans="2:22" hidden="1" x14ac:dyDescent="0.2"/>
    <row r="6" spans="2:22" hidden="1" x14ac:dyDescent="0.2"/>
    <row r="7" spans="2:22" hidden="1" x14ac:dyDescent="0.2">
      <c r="B7" s="290" t="s">
        <v>782</v>
      </c>
      <c r="C7" s="291" t="s">
        <v>783</v>
      </c>
    </row>
    <row r="8" spans="2:22" hidden="1" x14ac:dyDescent="0.2">
      <c r="B8" s="205" t="s">
        <v>764</v>
      </c>
      <c r="C8" s="292">
        <f>W89</f>
        <v>0</v>
      </c>
    </row>
    <row r="9" spans="2:22" hidden="1" x14ac:dyDescent="0.2">
      <c r="B9" s="205" t="s">
        <v>9</v>
      </c>
      <c r="C9" s="293">
        <f>R95</f>
        <v>245</v>
      </c>
    </row>
    <row r="10" spans="2:22" hidden="1" x14ac:dyDescent="0.2">
      <c r="B10" s="205" t="s">
        <v>23</v>
      </c>
      <c r="C10" s="294">
        <f>T137</f>
        <v>2</v>
      </c>
    </row>
    <row r="11" spans="2:22" hidden="1" x14ac:dyDescent="0.2">
      <c r="B11" s="205" t="s">
        <v>24</v>
      </c>
      <c r="C11" s="295">
        <f>M145*1440/60</f>
        <v>3</v>
      </c>
    </row>
    <row r="12" spans="2:22" hidden="1" x14ac:dyDescent="0.2">
      <c r="B12" s="205" t="s">
        <v>755</v>
      </c>
      <c r="C12" s="296">
        <f>P89</f>
        <v>0</v>
      </c>
    </row>
    <row r="13" spans="2:22" hidden="1" x14ac:dyDescent="0.2">
      <c r="B13" s="205" t="s">
        <v>754</v>
      </c>
      <c r="C13" s="296">
        <f>R89</f>
        <v>0</v>
      </c>
    </row>
    <row r="14" spans="2:22" hidden="1" x14ac:dyDescent="0.2">
      <c r="B14" s="205" t="s">
        <v>775</v>
      </c>
      <c r="C14" s="297">
        <f>P95</f>
        <v>0</v>
      </c>
    </row>
    <row r="15" spans="2:22" hidden="1" x14ac:dyDescent="0.2">
      <c r="B15" s="80" t="s">
        <v>2</v>
      </c>
      <c r="D15" s="82"/>
      <c r="E15" s="82"/>
      <c r="F15" s="82"/>
      <c r="G15" s="82"/>
    </row>
    <row r="16" spans="2:22" hidden="1" x14ac:dyDescent="0.2">
      <c r="B16" s="80" t="s">
        <v>4</v>
      </c>
      <c r="D16" s="82"/>
      <c r="E16" s="82"/>
      <c r="F16" s="82"/>
      <c r="G16" s="82"/>
    </row>
    <row r="17" spans="2:10" hidden="1" x14ac:dyDescent="0.2">
      <c r="D17" s="83" t="s">
        <v>20</v>
      </c>
      <c r="E17" s="287" t="s">
        <v>22</v>
      </c>
      <c r="F17" s="287"/>
      <c r="G17" s="83" t="s">
        <v>21</v>
      </c>
      <c r="H17" s="287" t="s">
        <v>22</v>
      </c>
    </row>
    <row r="18" spans="2:10" hidden="1" x14ac:dyDescent="0.2">
      <c r="B18" s="80" t="s">
        <v>13</v>
      </c>
      <c r="D18" s="85">
        <v>10.532999999999999</v>
      </c>
      <c r="E18" s="86">
        <f>D18*C9</f>
        <v>2580.585</v>
      </c>
      <c r="F18" s="86"/>
      <c r="G18" s="85">
        <v>28.082799999999999</v>
      </c>
      <c r="H18" s="86">
        <f>G18*C9</f>
        <v>6880.2860000000001</v>
      </c>
      <c r="J18" s="87"/>
    </row>
    <row r="19" spans="2:10" hidden="1" x14ac:dyDescent="0.2">
      <c r="B19" s="80" t="s">
        <v>1</v>
      </c>
      <c r="D19" s="86"/>
      <c r="E19" s="86">
        <v>0</v>
      </c>
      <c r="F19" s="86"/>
      <c r="G19" s="86"/>
      <c r="H19" s="86">
        <v>0</v>
      </c>
      <c r="J19" s="87"/>
    </row>
    <row r="20" spans="2:10" hidden="1" x14ac:dyDescent="0.2">
      <c r="B20" s="88" t="s">
        <v>14</v>
      </c>
      <c r="C20" s="88"/>
      <c r="D20" s="89"/>
      <c r="E20" s="89">
        <f>E18</f>
        <v>2580.585</v>
      </c>
      <c r="F20" s="89"/>
      <c r="G20" s="89"/>
      <c r="H20" s="89">
        <f>H18</f>
        <v>6880.2860000000001</v>
      </c>
      <c r="J20" s="87"/>
    </row>
    <row r="21" spans="2:10" hidden="1" x14ac:dyDescent="0.2">
      <c r="D21" s="90"/>
      <c r="E21" s="90"/>
      <c r="F21" s="90"/>
      <c r="G21" s="90"/>
      <c r="H21" s="90"/>
    </row>
    <row r="22" spans="2:10" hidden="1" x14ac:dyDescent="0.2">
      <c r="B22" s="80" t="s">
        <v>6</v>
      </c>
      <c r="D22" s="83" t="s">
        <v>20</v>
      </c>
      <c r="E22" s="287" t="s">
        <v>22</v>
      </c>
      <c r="F22" s="287"/>
      <c r="G22" s="83" t="s">
        <v>21</v>
      </c>
      <c r="H22" s="287" t="s">
        <v>22</v>
      </c>
    </row>
    <row r="23" spans="2:10" hidden="1" x14ac:dyDescent="0.2">
      <c r="B23" s="80" t="s">
        <v>7</v>
      </c>
      <c r="D23" s="91">
        <v>2.0813000000000001</v>
      </c>
      <c r="E23" s="92">
        <f>($C$9*D23)*$C$10</f>
        <v>1019.8370000000001</v>
      </c>
      <c r="F23" s="92"/>
      <c r="G23" s="91">
        <v>5.6067</v>
      </c>
      <c r="H23" s="92">
        <f>($C$9*G23)*$C$10</f>
        <v>2747.2829999999999</v>
      </c>
    </row>
    <row r="24" spans="2:10" hidden="1" x14ac:dyDescent="0.2">
      <c r="B24" s="80" t="s">
        <v>8</v>
      </c>
      <c r="C24" s="93"/>
      <c r="D24" s="91">
        <v>0.44169999999999998</v>
      </c>
      <c r="E24" s="92">
        <f>($C$9*D24)*$C$11</f>
        <v>324.64949999999999</v>
      </c>
      <c r="F24" s="92"/>
      <c r="G24" s="91">
        <v>1.1413</v>
      </c>
      <c r="H24" s="92">
        <f>($C$9*G24)*$C$11</f>
        <v>838.85549999999989</v>
      </c>
    </row>
    <row r="25" spans="2:10" hidden="1" x14ac:dyDescent="0.2">
      <c r="B25" s="80" t="s">
        <v>1</v>
      </c>
      <c r="D25" s="90"/>
      <c r="E25" s="94">
        <v>0</v>
      </c>
      <c r="F25" s="94"/>
      <c r="G25" s="90"/>
      <c r="H25" s="94">
        <v>0</v>
      </c>
      <c r="J25" s="95"/>
    </row>
    <row r="26" spans="2:10" hidden="1" x14ac:dyDescent="0.2">
      <c r="D26" s="90"/>
      <c r="E26" s="90"/>
      <c r="F26" s="90"/>
      <c r="G26" s="90"/>
      <c r="H26" s="90"/>
      <c r="J26" s="95"/>
    </row>
    <row r="27" spans="2:10" hidden="1" x14ac:dyDescent="0.2">
      <c r="D27" s="90"/>
      <c r="E27" s="90"/>
      <c r="F27" s="90"/>
      <c r="G27" s="90"/>
      <c r="H27" s="90"/>
      <c r="J27" s="95"/>
    </row>
    <row r="28" spans="2:10" hidden="1" x14ac:dyDescent="0.2">
      <c r="B28" s="80" t="s">
        <v>16</v>
      </c>
      <c r="D28" s="83" t="s">
        <v>20</v>
      </c>
      <c r="E28" s="287" t="s">
        <v>22</v>
      </c>
      <c r="F28" s="287"/>
      <c r="G28" s="83" t="s">
        <v>21</v>
      </c>
      <c r="H28" s="287" t="s">
        <v>22</v>
      </c>
      <c r="J28" s="95"/>
    </row>
    <row r="29" spans="2:10" hidden="1" x14ac:dyDescent="0.2">
      <c r="B29" s="80" t="s">
        <v>763</v>
      </c>
      <c r="D29" s="109">
        <f>ROUND(SQRT(C9/50),2)</f>
        <v>2.21</v>
      </c>
      <c r="E29" s="110"/>
      <c r="F29" s="110"/>
      <c r="G29" s="96">
        <f>D29</f>
        <v>2.21</v>
      </c>
      <c r="J29" s="95"/>
    </row>
    <row r="30" spans="2:10" hidden="1" x14ac:dyDescent="0.2">
      <c r="B30" s="80" t="s">
        <v>765</v>
      </c>
      <c r="D30" s="80" t="e">
        <f>SUM(D31:D35)</f>
        <v>#N/A</v>
      </c>
      <c r="G30" s="80" t="e">
        <f>SUM(G31:G35)</f>
        <v>#N/A</v>
      </c>
      <c r="J30" s="95"/>
    </row>
    <row r="31" spans="2:10" hidden="1" x14ac:dyDescent="0.2">
      <c r="B31" s="80" t="s">
        <v>770</v>
      </c>
      <c r="C31" s="80">
        <v>0.8</v>
      </c>
      <c r="D31" s="80" t="e">
        <f>VLOOKUP($C$12,ORIGEM!$A$1:$G$618,2,0)</f>
        <v>#N/A</v>
      </c>
      <c r="E31" s="96" t="e">
        <f>D31*C31*$D$29</f>
        <v>#N/A</v>
      </c>
      <c r="F31" s="96"/>
      <c r="G31" s="80" t="e">
        <f>VLOOKUP($C$12,ORIGEM!$A$1:$G$618,2,0)</f>
        <v>#N/A</v>
      </c>
      <c r="H31" s="96" t="e">
        <f>(G31*I31)*$G$29</f>
        <v>#N/A</v>
      </c>
      <c r="I31" s="80">
        <v>0.6</v>
      </c>
      <c r="J31" s="95"/>
    </row>
    <row r="32" spans="2:10" hidden="1" x14ac:dyDescent="0.2">
      <c r="B32" s="80" t="s">
        <v>773</v>
      </c>
      <c r="C32" s="80">
        <v>0.8</v>
      </c>
      <c r="D32" s="80" t="e">
        <f>VLOOKUP($C$12,ORIGEM!$A$1:$G$618,5,0)</f>
        <v>#N/A</v>
      </c>
      <c r="E32" s="96" t="e">
        <f t="shared" ref="E32:E35" si="0">D32*C32*$D$29</f>
        <v>#N/A</v>
      </c>
      <c r="F32" s="96"/>
      <c r="G32" s="80" t="e">
        <f>VLOOKUP($C$12,ORIGEM!$A$1:$G$618,5,0)</f>
        <v>#N/A</v>
      </c>
      <c r="H32" s="96" t="e">
        <f>(G32*I32)*$G$29</f>
        <v>#N/A</v>
      </c>
      <c r="I32" s="80">
        <v>0.6</v>
      </c>
      <c r="J32" s="95"/>
    </row>
    <row r="33" spans="2:10" hidden="1" x14ac:dyDescent="0.2">
      <c r="B33" s="80" t="s">
        <v>771</v>
      </c>
      <c r="C33" s="80">
        <v>0.8</v>
      </c>
      <c r="D33" s="80" t="e">
        <f>VLOOKUP($C$12,ORIGEM!$A$1:$G$618,4,0)</f>
        <v>#N/A</v>
      </c>
      <c r="E33" s="96" t="e">
        <f t="shared" si="0"/>
        <v>#N/A</v>
      </c>
      <c r="F33" s="96"/>
      <c r="G33" s="80" t="e">
        <f>VLOOKUP($C$12,ORIGEM!$A$1:$G$618,4,0)</f>
        <v>#N/A</v>
      </c>
      <c r="H33" s="96" t="e">
        <f>(G33*I33)*$G$29</f>
        <v>#N/A</v>
      </c>
      <c r="I33" s="80">
        <v>0.6</v>
      </c>
      <c r="J33" s="95"/>
    </row>
    <row r="34" spans="2:10" hidden="1" x14ac:dyDescent="0.2">
      <c r="B34" s="80" t="s">
        <v>774</v>
      </c>
      <c r="C34" s="80">
        <v>0.8</v>
      </c>
      <c r="D34" s="80" t="e">
        <f>VLOOKUP($C$12,ORIGEM!$A$1:$G$618,3,0)</f>
        <v>#N/A</v>
      </c>
      <c r="E34" s="96" t="e">
        <f t="shared" si="0"/>
        <v>#N/A</v>
      </c>
      <c r="F34" s="96"/>
      <c r="G34" s="80" t="e">
        <f>VLOOKUP($C$12,ORIGEM!$A$1:$G$618,3,0)</f>
        <v>#N/A</v>
      </c>
      <c r="H34" s="96" t="e">
        <f>(G34*I34)*$G$29</f>
        <v>#N/A</v>
      </c>
      <c r="I34" s="80">
        <v>0.6</v>
      </c>
      <c r="J34" s="95"/>
    </row>
    <row r="35" spans="2:10" hidden="1" x14ac:dyDescent="0.2">
      <c r="B35" s="80" t="s">
        <v>772</v>
      </c>
      <c r="C35" s="80">
        <v>0.43</v>
      </c>
      <c r="D35" s="80" t="e">
        <f>VLOOKUP($C$12,ORIGEM!$A$1:$G$618,6,0)</f>
        <v>#N/A</v>
      </c>
      <c r="E35" s="96" t="e">
        <f t="shared" si="0"/>
        <v>#N/A</v>
      </c>
      <c r="F35" s="96"/>
      <c r="G35" s="80" t="e">
        <f>VLOOKUP($C$12,ORIGEM!$A$1:$G$618,6,0)</f>
        <v>#N/A</v>
      </c>
      <c r="H35" s="96" t="e">
        <f>(G35*I35)*$G$29</f>
        <v>#N/A</v>
      </c>
      <c r="I35" s="80">
        <v>0.13</v>
      </c>
      <c r="J35" s="95"/>
    </row>
    <row r="36" spans="2:10" hidden="1" x14ac:dyDescent="0.2">
      <c r="B36" s="80" t="s">
        <v>766</v>
      </c>
      <c r="D36" s="80" t="e">
        <f>SUM(D37:D41)</f>
        <v>#N/A</v>
      </c>
      <c r="G36" s="80" t="e">
        <f>SUM(G37:G41)</f>
        <v>#N/A</v>
      </c>
      <c r="J36" s="95"/>
    </row>
    <row r="37" spans="2:10" hidden="1" x14ac:dyDescent="0.2">
      <c r="B37" s="80" t="s">
        <v>770</v>
      </c>
      <c r="C37" s="80">
        <v>0.8</v>
      </c>
      <c r="D37" s="80" t="e">
        <f>VLOOKUP($C$13,DESTINO!$A$1:$G$620,2,0)</f>
        <v>#N/A</v>
      </c>
      <c r="E37" s="96" t="e">
        <f t="shared" ref="E37:E41" si="1">D37*C37*$D$29</f>
        <v>#N/A</v>
      </c>
      <c r="F37" s="96"/>
      <c r="G37" s="80" t="e">
        <f>VLOOKUP($C$13,DESTINO!$A$1:$G$620,2,0)</f>
        <v>#N/A</v>
      </c>
      <c r="H37" s="96" t="e">
        <f>(G37*I37)*$G$29</f>
        <v>#N/A</v>
      </c>
      <c r="I37" s="80">
        <v>0.6</v>
      </c>
      <c r="J37" s="97"/>
    </row>
    <row r="38" spans="2:10" hidden="1" x14ac:dyDescent="0.2">
      <c r="B38" s="80" t="s">
        <v>773</v>
      </c>
      <c r="C38" s="80">
        <v>0.8</v>
      </c>
      <c r="D38" s="80" t="e">
        <f>VLOOKUP($C$13,DESTINO!$A$1:$G$620,5,0)</f>
        <v>#N/A</v>
      </c>
      <c r="E38" s="96" t="e">
        <f t="shared" si="1"/>
        <v>#N/A</v>
      </c>
      <c r="F38" s="96"/>
      <c r="G38" s="80" t="e">
        <f>VLOOKUP($C$13,DESTINO!$A$1:$G$620,5,0)</f>
        <v>#N/A</v>
      </c>
      <c r="H38" s="96" t="e">
        <f>(G38*I38)*$G$29</f>
        <v>#N/A</v>
      </c>
      <c r="I38" s="80">
        <v>0.6</v>
      </c>
      <c r="J38" s="97"/>
    </row>
    <row r="39" spans="2:10" hidden="1" x14ac:dyDescent="0.2">
      <c r="B39" s="80" t="s">
        <v>771</v>
      </c>
      <c r="C39" s="80">
        <v>0.8</v>
      </c>
      <c r="D39" s="80" t="e">
        <f>VLOOKUP($C$13,DESTINO!$A$1:$G$620,4,0)</f>
        <v>#N/A</v>
      </c>
      <c r="E39" s="96" t="e">
        <f t="shared" si="1"/>
        <v>#N/A</v>
      </c>
      <c r="F39" s="96"/>
      <c r="G39" s="80" t="e">
        <f>VLOOKUP($C$13,DESTINO!$A$1:$G$620,4,0)</f>
        <v>#N/A</v>
      </c>
      <c r="H39" s="96" t="e">
        <f>(G39*I39)*$G$29</f>
        <v>#N/A</v>
      </c>
      <c r="I39" s="80">
        <v>0.6</v>
      </c>
      <c r="J39" s="97"/>
    </row>
    <row r="40" spans="2:10" hidden="1" x14ac:dyDescent="0.2">
      <c r="B40" s="80" t="s">
        <v>774</v>
      </c>
      <c r="C40" s="80">
        <v>0.8</v>
      </c>
      <c r="D40" s="80" t="e">
        <f>VLOOKUP($C$13,DESTINO!$A$1:$G$620,3,0)</f>
        <v>#N/A</v>
      </c>
      <c r="E40" s="96" t="e">
        <f t="shared" si="1"/>
        <v>#N/A</v>
      </c>
      <c r="F40" s="96"/>
      <c r="G40" s="80" t="e">
        <f>VLOOKUP($C$13,DESTINO!$A$1:$G$620,3,0)</f>
        <v>#N/A</v>
      </c>
      <c r="H40" s="96" t="e">
        <f>(G40*I40)*$G$29</f>
        <v>#N/A</v>
      </c>
      <c r="I40" s="80">
        <v>0.6</v>
      </c>
      <c r="J40" s="97"/>
    </row>
    <row r="41" spans="2:10" hidden="1" x14ac:dyDescent="0.2">
      <c r="B41" s="80" t="s">
        <v>772</v>
      </c>
      <c r="C41" s="80">
        <v>0.43</v>
      </c>
      <c r="D41" s="80" t="e">
        <f>VLOOKUP($C$13,DESTINO!$A$1:$G$620,6,0)</f>
        <v>#N/A</v>
      </c>
      <c r="E41" s="96" t="e">
        <f t="shared" si="1"/>
        <v>#N/A</v>
      </c>
      <c r="F41" s="96"/>
      <c r="G41" s="80" t="e">
        <f>VLOOKUP($C$13,DESTINO!$A$1:$G$620,6,0)</f>
        <v>#N/A</v>
      </c>
      <c r="H41" s="96" t="e">
        <f>(G41*I41)*$G$29</f>
        <v>#N/A</v>
      </c>
      <c r="I41" s="80">
        <v>0.13</v>
      </c>
      <c r="J41" s="97"/>
    </row>
    <row r="42" spans="2:10" hidden="1" x14ac:dyDescent="0.2">
      <c r="E42" s="95" t="e">
        <f>SUM(E31:E41)</f>
        <v>#N/A</v>
      </c>
      <c r="F42" s="95"/>
      <c r="G42" s="95"/>
      <c r="H42" s="95" t="e">
        <f>SUM(H31:H41)</f>
        <v>#N/A</v>
      </c>
      <c r="J42" s="97"/>
    </row>
    <row r="43" spans="2:10" hidden="1" x14ac:dyDescent="0.2">
      <c r="E43" s="95">
        <v>0</v>
      </c>
      <c r="F43" s="95"/>
      <c r="G43" s="95"/>
      <c r="H43" s="95" t="s">
        <v>891</v>
      </c>
      <c r="J43" s="97"/>
    </row>
    <row r="44" spans="2:10" hidden="1" x14ac:dyDescent="0.2">
      <c r="E44" s="95" t="e">
        <f>IF(SUM(E31:E35),E42)</f>
        <v>#N/A</v>
      </c>
      <c r="F44" s="95"/>
      <c r="G44" s="95"/>
      <c r="H44" s="95" t="e">
        <f>IF(SUM(H31:H35),H42)</f>
        <v>#N/A</v>
      </c>
      <c r="J44" s="97"/>
    </row>
    <row r="45" spans="2:10" hidden="1" x14ac:dyDescent="0.2">
      <c r="B45" s="98" t="s">
        <v>19</v>
      </c>
      <c r="C45" s="98"/>
      <c r="D45" s="98"/>
      <c r="E45" s="98" t="e">
        <f>E44</f>
        <v>#N/A</v>
      </c>
      <c r="F45" s="98"/>
      <c r="G45" s="98"/>
      <c r="H45" s="98" t="e">
        <f>H44*C14</f>
        <v>#N/A</v>
      </c>
      <c r="I45" s="98"/>
      <c r="J45" s="97"/>
    </row>
    <row r="46" spans="2:10" hidden="1" x14ac:dyDescent="0.2">
      <c r="E46" s="95"/>
      <c r="F46" s="95"/>
      <c r="G46" s="95"/>
      <c r="H46" s="95"/>
      <c r="J46" s="97"/>
    </row>
    <row r="47" spans="2:10" hidden="1" x14ac:dyDescent="0.2">
      <c r="J47" s="97"/>
    </row>
    <row r="48" spans="2:10" hidden="1" x14ac:dyDescent="0.2">
      <c r="B48" s="80" t="s">
        <v>17</v>
      </c>
      <c r="D48" s="83" t="s">
        <v>20</v>
      </c>
      <c r="E48" s="287" t="s">
        <v>22</v>
      </c>
      <c r="F48" s="287"/>
      <c r="G48" s="83" t="s">
        <v>21</v>
      </c>
      <c r="H48" s="287" t="s">
        <v>22</v>
      </c>
      <c r="J48" s="97"/>
    </row>
    <row r="49" spans="2:10" hidden="1" x14ac:dyDescent="0.2">
      <c r="B49" s="80" t="s">
        <v>763</v>
      </c>
      <c r="D49" s="96">
        <f>D29</f>
        <v>2.21</v>
      </c>
      <c r="G49" s="96">
        <f>D29</f>
        <v>2.21</v>
      </c>
      <c r="J49" s="97"/>
    </row>
    <row r="50" spans="2:10" hidden="1" x14ac:dyDescent="0.2">
      <c r="B50" s="80" t="s">
        <v>769</v>
      </c>
      <c r="D50" s="80">
        <v>647.31999999999994</v>
      </c>
      <c r="E50" s="87">
        <f>D50*D49</f>
        <v>1430.5771999999999</v>
      </c>
      <c r="F50" s="87"/>
      <c r="G50" s="80">
        <v>726.92</v>
      </c>
      <c r="H50" s="87">
        <f>(G49*G50)*C14</f>
        <v>0</v>
      </c>
      <c r="J50" s="97"/>
    </row>
    <row r="51" spans="2:10" hidden="1" x14ac:dyDescent="0.2">
      <c r="B51" s="98" t="s">
        <v>19</v>
      </c>
      <c r="C51" s="98"/>
      <c r="D51" s="98"/>
      <c r="E51" s="98">
        <f>E50</f>
        <v>1430.5771999999999</v>
      </c>
      <c r="F51" s="98"/>
      <c r="G51" s="98"/>
      <c r="H51" s="98">
        <f>H50</f>
        <v>0</v>
      </c>
      <c r="I51" s="98"/>
      <c r="J51" s="97"/>
    </row>
    <row r="52" spans="2:10" hidden="1" x14ac:dyDescent="0.2">
      <c r="D52" s="99"/>
      <c r="E52" s="99"/>
      <c r="F52" s="99"/>
      <c r="G52" s="99"/>
      <c r="J52" s="97"/>
    </row>
    <row r="53" spans="2:10" hidden="1" x14ac:dyDescent="0.2">
      <c r="D53" s="99"/>
      <c r="E53" s="99"/>
      <c r="F53" s="99"/>
      <c r="G53" s="99"/>
      <c r="J53" s="97"/>
    </row>
    <row r="54" spans="2:10" hidden="1" x14ac:dyDescent="0.2">
      <c r="D54" s="99"/>
      <c r="E54" s="99"/>
      <c r="F54" s="99"/>
      <c r="G54" s="99"/>
      <c r="J54" s="97"/>
    </row>
    <row r="55" spans="2:10" hidden="1" x14ac:dyDescent="0.2">
      <c r="D55" s="99"/>
      <c r="E55" s="99"/>
      <c r="F55" s="99"/>
      <c r="G55" s="99"/>
      <c r="J55" s="97"/>
    </row>
    <row r="56" spans="2:10" hidden="1" x14ac:dyDescent="0.2">
      <c r="D56" s="99"/>
      <c r="E56" s="99"/>
      <c r="F56" s="99"/>
      <c r="G56" s="99"/>
      <c r="J56" s="97"/>
    </row>
    <row r="57" spans="2:10" hidden="1" x14ac:dyDescent="0.2">
      <c r="B57" s="81" t="s">
        <v>28</v>
      </c>
      <c r="J57" s="97"/>
    </row>
    <row r="58" spans="2:10" hidden="1" x14ac:dyDescent="0.2">
      <c r="B58" s="100"/>
      <c r="C58" s="101" t="s">
        <v>29</v>
      </c>
      <c r="D58" s="101" t="s">
        <v>0</v>
      </c>
      <c r="I58" s="97"/>
    </row>
    <row r="59" spans="2:10" hidden="1" x14ac:dyDescent="0.2">
      <c r="B59" s="102" t="s">
        <v>14</v>
      </c>
      <c r="C59" s="103">
        <f>E20</f>
        <v>2580.585</v>
      </c>
      <c r="D59" s="104">
        <f>H20</f>
        <v>6880.2860000000001</v>
      </c>
    </row>
    <row r="60" spans="2:10" hidden="1" x14ac:dyDescent="0.2">
      <c r="B60" s="105" t="s">
        <v>15</v>
      </c>
      <c r="C60" s="106">
        <f>E23</f>
        <v>1019.8370000000001</v>
      </c>
      <c r="D60" s="107">
        <f>H23</f>
        <v>2747.2829999999999</v>
      </c>
    </row>
    <row r="61" spans="2:10" hidden="1" x14ac:dyDescent="0.2">
      <c r="B61" s="105" t="s">
        <v>10</v>
      </c>
      <c r="C61" s="106">
        <f>E24</f>
        <v>324.64949999999999</v>
      </c>
      <c r="D61" s="107">
        <f>H24</f>
        <v>838.85549999999989</v>
      </c>
    </row>
    <row r="62" spans="2:10" hidden="1" x14ac:dyDescent="0.2">
      <c r="B62" s="105" t="s">
        <v>16</v>
      </c>
      <c r="C62" s="106" t="e">
        <f>E45</f>
        <v>#N/A</v>
      </c>
      <c r="D62" s="107" t="e">
        <f>H45</f>
        <v>#N/A</v>
      </c>
    </row>
    <row r="63" spans="2:10" hidden="1" x14ac:dyDescent="0.2">
      <c r="B63" s="105" t="s">
        <v>17</v>
      </c>
      <c r="C63" s="106">
        <f>E51</f>
        <v>1430.5771999999999</v>
      </c>
      <c r="D63" s="107">
        <f>H51</f>
        <v>0</v>
      </c>
    </row>
    <row r="64" spans="2:10" hidden="1" x14ac:dyDescent="0.2">
      <c r="B64" s="108" t="s">
        <v>19</v>
      </c>
      <c r="C64" s="298" t="e">
        <f>SUM(C59:C63)</f>
        <v>#N/A</v>
      </c>
      <c r="D64" s="298" t="e">
        <f>SUM(D59:D63)</f>
        <v>#N/A</v>
      </c>
    </row>
    <row r="65" spans="9:23" hidden="1" x14ac:dyDescent="0.2"/>
    <row r="66" spans="9:23" hidden="1" x14ac:dyDescent="0.2"/>
    <row r="67" spans="9:23" hidden="1" x14ac:dyDescent="0.2"/>
    <row r="68" spans="9:23" hidden="1" x14ac:dyDescent="0.2"/>
    <row r="69" spans="9:23" hidden="1" x14ac:dyDescent="0.2"/>
    <row r="70" spans="9:23" hidden="1" x14ac:dyDescent="0.2">
      <c r="O70" s="317"/>
      <c r="P70" s="317"/>
      <c r="Q70" s="317"/>
      <c r="R70" s="317"/>
      <c r="S70" s="317"/>
      <c r="T70" s="317"/>
      <c r="U70" s="317"/>
    </row>
    <row r="71" spans="9:23" ht="15" hidden="1" x14ac:dyDescent="0.25">
      <c r="I71" s="95"/>
      <c r="O71" s="276"/>
      <c r="P71" s="318"/>
      <c r="Q71" s="318"/>
      <c r="R71" s="318"/>
      <c r="S71" s="318"/>
      <c r="T71" s="318"/>
      <c r="U71" s="318"/>
      <c r="V71" s="318"/>
      <c r="W71" s="318"/>
    </row>
    <row r="72" spans="9:23" hidden="1" x14ac:dyDescent="0.2">
      <c r="I72" s="95"/>
    </row>
    <row r="73" spans="9:23" hidden="1" x14ac:dyDescent="0.2">
      <c r="I73" s="95"/>
    </row>
    <row r="74" spans="9:23" hidden="1" x14ac:dyDescent="0.2">
      <c r="I74" s="97"/>
    </row>
    <row r="75" spans="9:23" hidden="1" x14ac:dyDescent="0.2"/>
    <row r="76" spans="9:23" hidden="1" x14ac:dyDescent="0.2"/>
    <row r="77" spans="9:23" hidden="1" x14ac:dyDescent="0.2"/>
    <row r="78" spans="9:23" hidden="1" x14ac:dyDescent="0.2"/>
    <row r="79" spans="9:23" hidden="1" x14ac:dyDescent="0.2"/>
    <row r="80" spans="9:23" hidden="1" x14ac:dyDescent="0.2"/>
    <row r="81" spans="11:23" ht="15.75" x14ac:dyDescent="0.25">
      <c r="K81" s="323" t="s">
        <v>1061</v>
      </c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</row>
    <row r="82" spans="11:23" x14ac:dyDescent="0.2">
      <c r="K82" s="317" t="s">
        <v>1058</v>
      </c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</row>
    <row r="83" spans="11:23" hidden="1" x14ac:dyDescent="0.2"/>
    <row r="84" spans="11:23" hidden="1" x14ac:dyDescent="0.2"/>
    <row r="85" spans="11:23" ht="15" x14ac:dyDescent="0.25">
      <c r="K85" s="322" t="s">
        <v>1127</v>
      </c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</row>
    <row r="86" spans="11:23" x14ac:dyDescent="0.2">
      <c r="O86" s="183"/>
    </row>
    <row r="88" spans="11:23" ht="30" x14ac:dyDescent="0.2">
      <c r="K88" s="124" t="s">
        <v>1072</v>
      </c>
      <c r="M88" s="124" t="s">
        <v>1073</v>
      </c>
      <c r="P88" s="124" t="s">
        <v>1106</v>
      </c>
      <c r="R88" s="288" t="s">
        <v>1107</v>
      </c>
      <c r="W88" s="271"/>
    </row>
    <row r="89" spans="11:23" ht="15" x14ac:dyDescent="0.25">
      <c r="K89" s="126">
        <v>46028</v>
      </c>
      <c r="M89" s="127">
        <v>0.24583333333333335</v>
      </c>
      <c r="P89" s="289"/>
      <c r="R89" s="288"/>
      <c r="T89" s="287"/>
      <c r="W89" s="299"/>
    </row>
    <row r="90" spans="11:23" s="85" customFormat="1" ht="15.75" customHeight="1" x14ac:dyDescent="0.2">
      <c r="K90" s="266"/>
      <c r="M90" s="267"/>
      <c r="P90" s="268"/>
      <c r="R90" s="288"/>
      <c r="T90" s="228"/>
      <c r="U90" s="170"/>
      <c r="W90" s="170"/>
    </row>
    <row r="91" spans="11:23" ht="12.75" hidden="1" customHeight="1" x14ac:dyDescent="0.2"/>
    <row r="92" spans="11:23" ht="12.75" hidden="1" customHeight="1" x14ac:dyDescent="0.2">
      <c r="K92" s="200">
        <f>K89+M89</f>
        <v>46028.245833333334</v>
      </c>
      <c r="M92" s="201" t="s">
        <v>1076</v>
      </c>
    </row>
    <row r="93" spans="11:23" ht="12.75" hidden="1" customHeight="1" x14ac:dyDescent="0.2"/>
    <row r="94" spans="11:23" ht="30" x14ac:dyDescent="0.2">
      <c r="K94" s="124" t="s">
        <v>1074</v>
      </c>
      <c r="M94" s="124" t="s">
        <v>1075</v>
      </c>
      <c r="P94" s="166"/>
      <c r="R94" s="138" t="s">
        <v>1123</v>
      </c>
      <c r="S94" s="325"/>
      <c r="U94" s="271"/>
    </row>
    <row r="95" spans="11:23" ht="15" x14ac:dyDescent="0.25">
      <c r="K95" s="126">
        <v>46029</v>
      </c>
      <c r="M95" s="127">
        <v>0.87083333333333324</v>
      </c>
      <c r="P95" s="166"/>
      <c r="R95" s="164">
        <v>245</v>
      </c>
      <c r="S95" s="325"/>
      <c r="U95" s="299"/>
    </row>
    <row r="96" spans="11:23" ht="14.25" hidden="1" x14ac:dyDescent="0.2">
      <c r="P96" s="166"/>
      <c r="S96" s="199"/>
    </row>
    <row r="97" spans="11:30" ht="14.25" hidden="1" x14ac:dyDescent="0.2">
      <c r="K97" s="200">
        <f>K95+M95</f>
        <v>46029.870833333334</v>
      </c>
      <c r="M97" s="201" t="s">
        <v>1076</v>
      </c>
      <c r="P97" s="166"/>
    </row>
    <row r="98" spans="11:30" ht="15" hidden="1" x14ac:dyDescent="0.25">
      <c r="P98" s="166" t="s">
        <v>1109</v>
      </c>
    </row>
    <row r="99" spans="11:30" ht="14.25" hidden="1" x14ac:dyDescent="0.2">
      <c r="P99" s="166" t="s">
        <v>1108</v>
      </c>
    </row>
    <row r="100" spans="11:30" ht="14.25" hidden="1" x14ac:dyDescent="0.2">
      <c r="P100" s="166"/>
    </row>
    <row r="101" spans="11:30" ht="14.25" hidden="1" x14ac:dyDescent="0.2">
      <c r="P101" s="166"/>
    </row>
    <row r="102" spans="11:30" ht="15" thickBot="1" x14ac:dyDescent="0.25">
      <c r="P102" s="166"/>
    </row>
    <row r="103" spans="11:30" ht="30.75" thickTop="1" x14ac:dyDescent="0.2">
      <c r="K103" s="146" t="s">
        <v>1093</v>
      </c>
      <c r="M103" s="146" t="s">
        <v>1092</v>
      </c>
      <c r="O103" s="271"/>
      <c r="P103" s="166"/>
    </row>
    <row r="104" spans="11:30" ht="15.75" thickBot="1" x14ac:dyDescent="0.25">
      <c r="K104" s="147">
        <v>0</v>
      </c>
      <c r="M104" s="147">
        <v>0</v>
      </c>
      <c r="O104" s="168"/>
      <c r="P104" s="167"/>
    </row>
    <row r="105" spans="11:30" s="85" customFormat="1" ht="15.75" thickTop="1" x14ac:dyDescent="0.2">
      <c r="K105" s="168"/>
      <c r="P105" s="167"/>
      <c r="U105" s="168"/>
    </row>
    <row r="106" spans="11:30" s="85" customFormat="1" ht="15" x14ac:dyDescent="0.25">
      <c r="K106" s="181" t="s">
        <v>1122</v>
      </c>
      <c r="L106" s="80"/>
      <c r="M106" s="80"/>
      <c r="P106" s="167"/>
      <c r="U106" s="168"/>
    </row>
    <row r="107" spans="11:30" s="85" customFormat="1" ht="15" x14ac:dyDescent="0.2">
      <c r="K107" s="181" t="s">
        <v>1095</v>
      </c>
      <c r="L107" s="80"/>
      <c r="M107" s="80"/>
      <c r="P107" s="167"/>
      <c r="U107" s="168"/>
    </row>
    <row r="108" spans="11:30" s="85" customFormat="1" ht="15" x14ac:dyDescent="0.25">
      <c r="K108" s="181" t="s">
        <v>1130</v>
      </c>
      <c r="L108" s="80"/>
      <c r="M108" s="80"/>
      <c r="N108" s="80"/>
      <c r="O108" s="80"/>
      <c r="P108" s="80"/>
      <c r="Q108" s="80"/>
      <c r="R108" s="169"/>
      <c r="S108" s="169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</row>
    <row r="109" spans="11:30" s="85" customFormat="1" ht="14.25" x14ac:dyDescent="0.2">
      <c r="K109" s="181" t="s">
        <v>1121</v>
      </c>
      <c r="L109" s="80"/>
      <c r="M109" s="80"/>
      <c r="N109" s="80"/>
      <c r="O109" s="80"/>
      <c r="P109" s="80"/>
      <c r="Q109" s="80"/>
      <c r="R109" s="169"/>
      <c r="S109" s="169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</row>
    <row r="110" spans="11:30" s="85" customFormat="1" ht="15" x14ac:dyDescent="0.2">
      <c r="K110" s="168"/>
      <c r="P110" s="167"/>
      <c r="U110" s="168"/>
    </row>
    <row r="111" spans="11:30" ht="14.25" hidden="1" x14ac:dyDescent="0.2">
      <c r="P111" s="166"/>
    </row>
    <row r="112" spans="11:30" ht="14.25" hidden="1" x14ac:dyDescent="0.2">
      <c r="P112" s="166"/>
    </row>
    <row r="113" spans="11:31" ht="14.25" hidden="1" x14ac:dyDescent="0.2">
      <c r="P113" s="166"/>
    </row>
    <row r="114" spans="11:31" ht="14.25" hidden="1" x14ac:dyDescent="0.2">
      <c r="P114" s="166"/>
    </row>
    <row r="115" spans="11:31" ht="14.25" hidden="1" x14ac:dyDescent="0.2">
      <c r="P115" s="166"/>
      <c r="U115" s="184"/>
      <c r="V115" s="171"/>
      <c r="W115" s="171"/>
      <c r="X115" s="171"/>
      <c r="Y115" s="172"/>
    </row>
    <row r="116" spans="11:31" ht="14.25" hidden="1" x14ac:dyDescent="0.2">
      <c r="P116" s="166"/>
      <c r="U116" s="185"/>
      <c r="V116" s="173"/>
      <c r="W116" s="173"/>
      <c r="X116" s="173"/>
      <c r="Y116" s="174"/>
    </row>
    <row r="117" spans="11:31" hidden="1" x14ac:dyDescent="0.2">
      <c r="O117" s="169"/>
      <c r="U117" s="186" t="s">
        <v>1133</v>
      </c>
      <c r="V117" s="173"/>
      <c r="W117" s="254" t="s">
        <v>1134</v>
      </c>
      <c r="X117" s="173"/>
      <c r="Y117" s="174"/>
    </row>
    <row r="118" spans="11:31" ht="13.5" hidden="1" thickBot="1" x14ac:dyDescent="0.25">
      <c r="O118" s="169"/>
      <c r="U118" s="187">
        <f>(K97-K92)*60*24</f>
        <v>2340</v>
      </c>
      <c r="V118" s="173"/>
      <c r="W118" s="255">
        <f>ROUND(U118,0)</f>
        <v>2340</v>
      </c>
      <c r="X118" s="173"/>
      <c r="Y118" s="174"/>
    </row>
    <row r="119" spans="11:31" hidden="1" x14ac:dyDescent="0.2">
      <c r="T119" s="80" t="s">
        <v>1071</v>
      </c>
      <c r="U119" s="188"/>
      <c r="V119" s="173"/>
      <c r="W119" s="173"/>
      <c r="X119" s="173"/>
      <c r="Y119" s="174"/>
    </row>
    <row r="120" spans="11:31" hidden="1" x14ac:dyDescent="0.2">
      <c r="S120" s="199"/>
      <c r="U120" s="185"/>
      <c r="V120" s="173"/>
      <c r="W120" s="186" t="s">
        <v>1088</v>
      </c>
      <c r="X120" s="173"/>
      <c r="Y120" s="174"/>
    </row>
    <row r="121" spans="11:31" ht="13.5" hidden="1" thickBot="1" x14ac:dyDescent="0.25">
      <c r="U121" s="185"/>
      <c r="V121" s="173"/>
      <c r="W121" s="255">
        <f>W130+W131</f>
        <v>2280</v>
      </c>
      <c r="X121" s="173"/>
      <c r="Y121" s="174"/>
    </row>
    <row r="122" spans="11:31" hidden="1" x14ac:dyDescent="0.2">
      <c r="U122" s="273" t="s">
        <v>1146</v>
      </c>
      <c r="V122" s="173"/>
      <c r="W122" s="173"/>
      <c r="X122" s="173"/>
      <c r="Y122" s="174"/>
    </row>
    <row r="123" spans="11:31" hidden="1" x14ac:dyDescent="0.2">
      <c r="U123" s="273" t="s">
        <v>1145</v>
      </c>
      <c r="V123" s="173"/>
      <c r="W123" s="173"/>
      <c r="X123" s="173"/>
      <c r="Y123" s="174"/>
    </row>
    <row r="124" spans="11:31" hidden="1" x14ac:dyDescent="0.2">
      <c r="U124" s="185"/>
      <c r="V124" s="173"/>
      <c r="W124" s="173"/>
      <c r="X124" s="173"/>
      <c r="Y124" s="174"/>
    </row>
    <row r="125" spans="11:31" hidden="1" x14ac:dyDescent="0.2">
      <c r="O125" s="186" t="s">
        <v>1088</v>
      </c>
      <c r="U125" s="189" t="s">
        <v>1135</v>
      </c>
      <c r="V125" s="175"/>
      <c r="W125" s="175"/>
      <c r="X125" s="175"/>
      <c r="Y125" s="176"/>
    </row>
    <row r="126" spans="11:31" ht="15.75" hidden="1" thickBot="1" x14ac:dyDescent="0.25">
      <c r="O126" s="202">
        <f>O130+O131</f>
        <v>1.5833333333333333</v>
      </c>
      <c r="U126" s="185"/>
      <c r="V126" s="173"/>
      <c r="W126" s="173"/>
      <c r="X126" s="173"/>
      <c r="Y126" s="174"/>
      <c r="AE126" s="173"/>
    </row>
    <row r="127" spans="11:31" hidden="1" x14ac:dyDescent="0.2">
      <c r="M127" s="256">
        <v>4.1666666666666664E-2</v>
      </c>
      <c r="U127" s="185"/>
      <c r="V127" s="173"/>
      <c r="W127" s="173"/>
      <c r="X127" s="173"/>
      <c r="Y127" s="174"/>
      <c r="AE127" s="173"/>
    </row>
    <row r="128" spans="11:31" hidden="1" x14ac:dyDescent="0.2">
      <c r="K128" s="204" t="s">
        <v>1067</v>
      </c>
      <c r="M128" s="204" t="s">
        <v>1068</v>
      </c>
      <c r="O128" s="204" t="s">
        <v>1069</v>
      </c>
      <c r="P128" s="207" t="s">
        <v>1084</v>
      </c>
      <c r="U128" s="190" t="s">
        <v>1067</v>
      </c>
      <c r="V128" s="173"/>
      <c r="W128" s="204" t="s">
        <v>1069</v>
      </c>
      <c r="X128" s="173"/>
      <c r="Y128" s="177" t="s">
        <v>1084</v>
      </c>
      <c r="AE128" s="173"/>
    </row>
    <row r="129" spans="8:32" hidden="1" x14ac:dyDescent="0.2">
      <c r="K129" s="206">
        <v>0.125</v>
      </c>
      <c r="M129" s="206">
        <v>0.20833333333333334</v>
      </c>
      <c r="O129" s="206">
        <v>8.3333333333333329E-2</v>
      </c>
      <c r="P129" s="257"/>
      <c r="U129" s="190">
        <v>180</v>
      </c>
      <c r="V129" s="173"/>
      <c r="W129" s="204">
        <v>120</v>
      </c>
      <c r="X129" s="173"/>
      <c r="Y129" s="178"/>
      <c r="AE129" s="173"/>
    </row>
    <row r="130" spans="8:32" hidden="1" x14ac:dyDescent="0.2">
      <c r="K130" s="205" t="s">
        <v>1101</v>
      </c>
      <c r="L130" s="205"/>
      <c r="M130" s="205"/>
      <c r="O130" s="208">
        <f>IF(O133&lt;=K129,0,O133-K129)</f>
        <v>1.5</v>
      </c>
      <c r="P130" s="207">
        <f>(O130)*24</f>
        <v>36</v>
      </c>
      <c r="R130" s="80" t="s">
        <v>1086</v>
      </c>
      <c r="U130" s="191" t="s">
        <v>1101</v>
      </c>
      <c r="V130" s="173"/>
      <c r="W130" s="207">
        <f>ROUND(IF(W133&lt;=U129,0,W133-U129),0)</f>
        <v>2160</v>
      </c>
      <c r="X130" s="173"/>
      <c r="Y130" s="177">
        <f>ROUNDUP(W130/60,0)</f>
        <v>36</v>
      </c>
      <c r="AE130" s="300"/>
    </row>
    <row r="131" spans="8:32" hidden="1" x14ac:dyDescent="0.2">
      <c r="K131" s="205" t="s">
        <v>1081</v>
      </c>
      <c r="L131" s="205"/>
      <c r="M131" s="205"/>
      <c r="O131" s="208">
        <f>IF(O130&lt;K129,O130,O129)</f>
        <v>8.3333333333333329E-2</v>
      </c>
      <c r="P131" s="207">
        <f t="shared" ref="P131:P133" si="2">(O131)*24</f>
        <v>2</v>
      </c>
      <c r="U131" s="191" t="s">
        <v>1081</v>
      </c>
      <c r="V131" s="173"/>
      <c r="W131" s="207">
        <f>ROUND(IF(W133&lt;U129,0,W129),0)</f>
        <v>120</v>
      </c>
      <c r="X131" s="173"/>
      <c r="Y131" s="177">
        <f t="shared" ref="Y131:Y133" si="3">ROUNDUP(W131/60,0)</f>
        <v>2</v>
      </c>
      <c r="Z131" s="80">
        <f>IF($K$138&lt;=180,0,(IF($K$138&gt;=480,120,(IF($K$138&lt;480,$K$138-181)))))</f>
        <v>120</v>
      </c>
      <c r="AA131" s="80">
        <f>IF(W133&lt;U129,0,IF(W133&lt;180,0,(IF(W133&gt;480,120,))))</f>
        <v>120</v>
      </c>
      <c r="AC131" s="80">
        <f>AA131/60</f>
        <v>2</v>
      </c>
      <c r="AE131" s="300"/>
      <c r="AF131" s="80">
        <f>ROUNDUP(Z131/60,0)</f>
        <v>2</v>
      </c>
    </row>
    <row r="132" spans="8:32" hidden="1" x14ac:dyDescent="0.2">
      <c r="K132" s="258" t="s">
        <v>1080</v>
      </c>
      <c r="L132" s="258"/>
      <c r="M132" s="258"/>
      <c r="O132" s="259">
        <f>IF(O130&lt;K129,0,IF(O133-O126&gt;0,O130-O131,0))</f>
        <v>1.4166666666666667</v>
      </c>
      <c r="P132" s="207">
        <f t="shared" si="2"/>
        <v>34</v>
      </c>
      <c r="R132" s="80" t="s">
        <v>1087</v>
      </c>
      <c r="U132" s="192" t="s">
        <v>1080</v>
      </c>
      <c r="V132" s="173"/>
      <c r="W132" s="207">
        <f>ROUND(IF(W130&lt;U129,0,IF(W133-W121&gt;0,W130-W131,0)),0)</f>
        <v>2040</v>
      </c>
      <c r="X132" s="173"/>
      <c r="Y132" s="177">
        <f t="shared" si="3"/>
        <v>34</v>
      </c>
      <c r="Z132" s="278">
        <f>M146-M144-M142</f>
        <v>1.5416666666666667</v>
      </c>
      <c r="AE132" s="300"/>
    </row>
    <row r="133" spans="8:32" ht="13.5" hidden="1" thickBot="1" x14ac:dyDescent="0.25">
      <c r="K133" s="205" t="s">
        <v>1083</v>
      </c>
      <c r="L133" s="205"/>
      <c r="M133" s="205"/>
      <c r="N133" s="205"/>
      <c r="O133" s="208">
        <f>ROUNDUP((K137)*24,0)/24</f>
        <v>1.625</v>
      </c>
      <c r="P133" s="207">
        <f t="shared" si="2"/>
        <v>39</v>
      </c>
      <c r="U133" s="193" t="s">
        <v>1083</v>
      </c>
      <c r="V133" s="179"/>
      <c r="W133" s="260">
        <f>ROUND(W118,0)</f>
        <v>2340</v>
      </c>
      <c r="X133" s="179"/>
      <c r="Y133" s="180">
        <f t="shared" si="3"/>
        <v>39</v>
      </c>
      <c r="AE133" s="300"/>
    </row>
    <row r="134" spans="8:32" x14ac:dyDescent="0.2">
      <c r="Y134" s="277" t="e">
        <f>SE</f>
        <v>#NAME?</v>
      </c>
      <c r="AE134" s="173"/>
    </row>
    <row r="135" spans="8:32" hidden="1" x14ac:dyDescent="0.2">
      <c r="O135" s="80" t="s">
        <v>1102</v>
      </c>
      <c r="U135" s="261"/>
    </row>
    <row r="136" spans="8:32" ht="30" hidden="1" x14ac:dyDescent="0.2">
      <c r="K136" s="125" t="s">
        <v>1077</v>
      </c>
    </row>
    <row r="137" spans="8:32" ht="15" hidden="1" x14ac:dyDescent="0.25">
      <c r="K137" s="119">
        <f>K97-K92</f>
        <v>1.625</v>
      </c>
      <c r="O137" s="80" t="s">
        <v>1132</v>
      </c>
      <c r="P137" s="169"/>
      <c r="R137" s="80">
        <f>IF($K$138&lt;=180,0,(IF($K$138&gt;=480,120,(IF($K$138&lt;480,$K$138-180)))))</f>
        <v>120</v>
      </c>
      <c r="S137" s="275">
        <f>R137/1440</f>
        <v>8.3333333333333329E-2</v>
      </c>
      <c r="T137" s="80">
        <f>R137/60</f>
        <v>2</v>
      </c>
    </row>
    <row r="138" spans="8:32" hidden="1" x14ac:dyDescent="0.2">
      <c r="K138" s="209">
        <f>K137*1440</f>
        <v>2340</v>
      </c>
      <c r="L138" s="262"/>
      <c r="M138" s="262"/>
      <c r="R138" s="275"/>
    </row>
    <row r="139" spans="8:32" ht="45" hidden="1" x14ac:dyDescent="0.2">
      <c r="H139" s="85"/>
      <c r="K139" s="262"/>
      <c r="L139" s="262"/>
      <c r="M139" s="262"/>
      <c r="AA139" s="124" t="s">
        <v>1090</v>
      </c>
      <c r="AC139" s="124" t="s">
        <v>1089</v>
      </c>
    </row>
    <row r="140" spans="8:32" ht="15" x14ac:dyDescent="0.2">
      <c r="H140" s="85"/>
      <c r="K140" s="324" t="s">
        <v>1078</v>
      </c>
      <c r="L140" s="324"/>
      <c r="M140" s="324"/>
      <c r="N140" s="263"/>
      <c r="O140" s="324" t="s">
        <v>1097</v>
      </c>
      <c r="P140" s="324"/>
      <c r="Q140" s="324"/>
      <c r="R140" s="324"/>
      <c r="AA140" s="301">
        <v>59.54</v>
      </c>
      <c r="AC140" s="302">
        <v>15.48</v>
      </c>
    </row>
    <row r="141" spans="8:32" x14ac:dyDescent="0.2">
      <c r="H141" s="85"/>
      <c r="K141" s="315" t="s">
        <v>9</v>
      </c>
      <c r="L141" s="315"/>
      <c r="M141" s="279">
        <f>R95</f>
        <v>245</v>
      </c>
      <c r="N141" s="263"/>
      <c r="O141" s="215" t="s">
        <v>14</v>
      </c>
      <c r="P141" s="326">
        <f>D59</f>
        <v>6880.2860000000001</v>
      </c>
      <c r="Q141" s="326"/>
      <c r="R141" s="326"/>
    </row>
    <row r="142" spans="8:32" x14ac:dyDescent="0.2">
      <c r="H142" s="85"/>
      <c r="K142" s="315" t="s">
        <v>23</v>
      </c>
      <c r="L142" s="315"/>
      <c r="M142" s="280">
        <f>IF(K138&lt;=180,0,IF(K138&gt;=480,120/1440,IF(K138&lt;=480,AF131/24)))</f>
        <v>8.3333333333333329E-2</v>
      </c>
      <c r="N142" s="263"/>
      <c r="O142" s="215" t="s">
        <v>10</v>
      </c>
      <c r="P142" s="326">
        <f>D60</f>
        <v>2747.2829999999999</v>
      </c>
      <c r="Q142" s="326"/>
      <c r="R142" s="326"/>
    </row>
    <row r="143" spans="8:32" hidden="1" x14ac:dyDescent="0.2">
      <c r="H143" s="85"/>
      <c r="K143" s="285"/>
      <c r="L143" s="285"/>
      <c r="M143" s="280"/>
      <c r="N143" s="263"/>
      <c r="O143" s="215"/>
      <c r="P143" s="286"/>
      <c r="Q143" s="286"/>
      <c r="R143" s="286"/>
    </row>
    <row r="144" spans="8:32" hidden="1" x14ac:dyDescent="0.2">
      <c r="H144" s="85"/>
      <c r="K144" s="315" t="s">
        <v>23</v>
      </c>
      <c r="L144" s="315"/>
      <c r="M144" s="280"/>
      <c r="N144" s="263"/>
      <c r="O144" s="215" t="s">
        <v>1082</v>
      </c>
      <c r="P144" s="326"/>
      <c r="Q144" s="326"/>
      <c r="R144" s="326"/>
      <c r="U144" s="165" t="s">
        <v>1099</v>
      </c>
      <c r="V144" s="165"/>
      <c r="W144" s="165"/>
      <c r="X144" s="165"/>
      <c r="Y144" s="165"/>
      <c r="Z144" s="165"/>
      <c r="AA144" s="165"/>
      <c r="AB144" s="165"/>
    </row>
    <row r="145" spans="11:18" x14ac:dyDescent="0.2">
      <c r="K145" s="315" t="s">
        <v>1065</v>
      </c>
      <c r="L145" s="315"/>
      <c r="M145" s="280">
        <v>0.125</v>
      </c>
      <c r="N145" s="263"/>
      <c r="O145" s="264" t="s">
        <v>1156</v>
      </c>
      <c r="P145" s="321">
        <f>K104*AA140</f>
        <v>0</v>
      </c>
      <c r="Q145" s="321"/>
      <c r="R145" s="321"/>
    </row>
    <row r="146" spans="11:18" x14ac:dyDescent="0.2">
      <c r="K146" s="316" t="s">
        <v>1085</v>
      </c>
      <c r="L146" s="316"/>
      <c r="M146" s="280">
        <f>K137</f>
        <v>1.625</v>
      </c>
      <c r="N146" s="263"/>
      <c r="O146" s="264" t="s">
        <v>1157</v>
      </c>
      <c r="P146" s="321">
        <f>M104*AC140</f>
        <v>0</v>
      </c>
      <c r="Q146" s="321"/>
      <c r="R146" s="321"/>
    </row>
    <row r="147" spans="11:18" x14ac:dyDescent="0.2">
      <c r="K147" s="224" t="s">
        <v>1098</v>
      </c>
      <c r="L147" s="216"/>
      <c r="M147" s="225">
        <f>Y133/24</f>
        <v>1.625</v>
      </c>
      <c r="N147" s="263"/>
      <c r="O147" s="219" t="s">
        <v>1131</v>
      </c>
      <c r="P147" s="320">
        <f>SUM(P141+P142+P145+P146)</f>
        <v>9627.5689999999995</v>
      </c>
      <c r="Q147" s="320"/>
      <c r="R147" s="320"/>
    </row>
    <row r="148" spans="11:18" s="85" customFormat="1" hidden="1" x14ac:dyDescent="0.2">
      <c r="K148" s="220"/>
      <c r="L148" s="265"/>
      <c r="M148" s="252"/>
      <c r="N148" s="263"/>
    </row>
    <row r="149" spans="11:18" s="85" customFormat="1" hidden="1" x14ac:dyDescent="0.2">
      <c r="K149" s="220"/>
      <c r="L149" s="265"/>
      <c r="M149" s="252"/>
      <c r="N149" s="263"/>
      <c r="O149" s="80"/>
      <c r="P149" s="80"/>
      <c r="Q149" s="80"/>
      <c r="R149" s="80"/>
    </row>
    <row r="150" spans="11:18" s="85" customFormat="1" hidden="1" x14ac:dyDescent="0.2">
      <c r="K150" s="220"/>
      <c r="L150" s="265"/>
      <c r="M150" s="252"/>
      <c r="N150" s="263"/>
      <c r="O150" s="80"/>
      <c r="P150" s="80"/>
      <c r="Q150" s="80"/>
      <c r="R150" s="80"/>
    </row>
    <row r="152" spans="11:18" ht="15" x14ac:dyDescent="0.25">
      <c r="K152" s="181" t="s">
        <v>1115</v>
      </c>
    </row>
    <row r="153" spans="11:18" ht="15" x14ac:dyDescent="0.25">
      <c r="K153" s="181" t="s">
        <v>1116</v>
      </c>
    </row>
    <row r="154" spans="11:18" ht="14.25" x14ac:dyDescent="0.2">
      <c r="K154" s="212"/>
    </row>
    <row r="155" spans="11:18" ht="15" x14ac:dyDescent="0.25">
      <c r="K155" s="253" t="s">
        <v>1138</v>
      </c>
      <c r="O155" s="196"/>
      <c r="P155" s="196"/>
    </row>
    <row r="156" spans="11:18" ht="15" x14ac:dyDescent="0.25">
      <c r="K156" s="253"/>
    </row>
    <row r="157" spans="11:18" ht="15" x14ac:dyDescent="0.25">
      <c r="K157" s="195" t="s">
        <v>1136</v>
      </c>
      <c r="L157" s="196"/>
      <c r="M157" s="196"/>
      <c r="N157" s="196"/>
    </row>
    <row r="158" spans="11:18" ht="15" x14ac:dyDescent="0.25">
      <c r="K158" s="197" t="s">
        <v>1111</v>
      </c>
    </row>
  </sheetData>
  <sheetProtection sheet="1"/>
  <mergeCells count="20">
    <mergeCell ref="O70:U70"/>
    <mergeCell ref="P71:W71"/>
    <mergeCell ref="O3:V3"/>
    <mergeCell ref="P147:R147"/>
    <mergeCell ref="P146:R146"/>
    <mergeCell ref="K85:W85"/>
    <mergeCell ref="K81:W81"/>
    <mergeCell ref="K82:W82"/>
    <mergeCell ref="P145:R145"/>
    <mergeCell ref="K140:M140"/>
    <mergeCell ref="S94:S95"/>
    <mergeCell ref="O140:R140"/>
    <mergeCell ref="P141:R141"/>
    <mergeCell ref="P142:R142"/>
    <mergeCell ref="P144:R144"/>
    <mergeCell ref="K141:L141"/>
    <mergeCell ref="K142:L142"/>
    <mergeCell ref="K144:L144"/>
    <mergeCell ref="K145:L145"/>
    <mergeCell ref="K146:L14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4"/>
  <sheetViews>
    <sheetView topLeftCell="A580" workbookViewId="0">
      <selection activeCell="B597" sqref="B597"/>
    </sheetView>
  </sheetViews>
  <sheetFormatPr defaultRowHeight="12.75" x14ac:dyDescent="0.2"/>
  <cols>
    <col min="1" max="16384" width="9.140625" style="12"/>
  </cols>
  <sheetData>
    <row r="1" spans="1:9" ht="15.75" x14ac:dyDescent="0.25">
      <c r="A1" s="10" t="s">
        <v>9</v>
      </c>
      <c r="B1" s="11" t="s">
        <v>31</v>
      </c>
    </row>
    <row r="2" spans="1:9" ht="15.75" x14ac:dyDescent="0.25">
      <c r="A2" s="13">
        <v>1</v>
      </c>
      <c r="B2" s="14">
        <f>SQRT(A2/50)</f>
        <v>0.1414213562373095</v>
      </c>
    </row>
    <row r="3" spans="1:9" ht="15.75" x14ac:dyDescent="0.25">
      <c r="A3" s="13">
        <f>A2+1</f>
        <v>2</v>
      </c>
      <c r="B3" s="14">
        <f t="shared" ref="B3:B18" si="0">SQRT(A3/50)</f>
        <v>0.2</v>
      </c>
    </row>
    <row r="4" spans="1:9" ht="15.75" x14ac:dyDescent="0.25">
      <c r="A4" s="13">
        <f t="shared" ref="A4:A51" si="1">A3+1</f>
        <v>3</v>
      </c>
      <c r="B4" s="14">
        <f t="shared" si="0"/>
        <v>0.2449489742783178</v>
      </c>
      <c r="E4" s="12" t="s">
        <v>32</v>
      </c>
      <c r="I4" s="15" t="s">
        <v>33</v>
      </c>
    </row>
    <row r="5" spans="1:9" ht="15.75" x14ac:dyDescent="0.25">
      <c r="A5" s="13">
        <f t="shared" si="1"/>
        <v>4</v>
      </c>
      <c r="B5" s="14">
        <f t="shared" si="0"/>
        <v>0.28284271247461901</v>
      </c>
    </row>
    <row r="6" spans="1:9" ht="15.75" x14ac:dyDescent="0.25">
      <c r="A6" s="13">
        <f t="shared" si="1"/>
        <v>5</v>
      </c>
      <c r="B6" s="14">
        <f t="shared" si="0"/>
        <v>0.31622776601683794</v>
      </c>
      <c r="G6" s="16" t="s">
        <v>34</v>
      </c>
      <c r="H6" s="16" t="s">
        <v>35</v>
      </c>
      <c r="I6" s="16" t="s">
        <v>36</v>
      </c>
    </row>
    <row r="7" spans="1:9" ht="15.75" x14ac:dyDescent="0.25">
      <c r="A7" s="13">
        <f t="shared" si="1"/>
        <v>6</v>
      </c>
      <c r="B7" s="14">
        <f t="shared" si="0"/>
        <v>0.34641016151377546</v>
      </c>
      <c r="E7" s="15" t="s">
        <v>37</v>
      </c>
      <c r="F7" s="12" t="s">
        <v>38</v>
      </c>
    </row>
    <row r="8" spans="1:9" ht="15.75" x14ac:dyDescent="0.25">
      <c r="A8" s="13">
        <f t="shared" si="1"/>
        <v>7</v>
      </c>
      <c r="B8" s="14">
        <f t="shared" si="0"/>
        <v>0.37416573867739417</v>
      </c>
      <c r="F8" s="17">
        <v>100</v>
      </c>
      <c r="G8" s="12">
        <f>F8/50</f>
        <v>2</v>
      </c>
      <c r="I8" s="18">
        <f>G8^(1/2)</f>
        <v>1.4142135623730951</v>
      </c>
    </row>
    <row r="9" spans="1:9" ht="15.75" x14ac:dyDescent="0.25">
      <c r="A9" s="13">
        <f t="shared" si="1"/>
        <v>8</v>
      </c>
      <c r="B9" s="14">
        <f t="shared" si="0"/>
        <v>0.4</v>
      </c>
    </row>
    <row r="10" spans="1:9" ht="15.75" x14ac:dyDescent="0.25">
      <c r="A10" s="13">
        <f t="shared" si="1"/>
        <v>9</v>
      </c>
      <c r="B10" s="14">
        <f t="shared" si="0"/>
        <v>0.42426406871192851</v>
      </c>
    </row>
    <row r="11" spans="1:9" ht="15.75" x14ac:dyDescent="0.25">
      <c r="A11" s="13">
        <f t="shared" si="1"/>
        <v>10</v>
      </c>
      <c r="B11" s="14">
        <f t="shared" si="0"/>
        <v>0.44721359549995793</v>
      </c>
    </row>
    <row r="12" spans="1:9" ht="15.75" x14ac:dyDescent="0.25">
      <c r="A12" s="13">
        <f t="shared" si="1"/>
        <v>11</v>
      </c>
      <c r="B12" s="14">
        <f t="shared" si="0"/>
        <v>0.46904157598234297</v>
      </c>
    </row>
    <row r="13" spans="1:9" ht="15.75" x14ac:dyDescent="0.25">
      <c r="A13" s="13">
        <f t="shared" si="1"/>
        <v>12</v>
      </c>
      <c r="B13" s="14">
        <f t="shared" si="0"/>
        <v>0.4898979485566356</v>
      </c>
    </row>
    <row r="14" spans="1:9" ht="15.75" x14ac:dyDescent="0.25">
      <c r="A14" s="13">
        <f t="shared" si="1"/>
        <v>13</v>
      </c>
      <c r="B14" s="14">
        <f t="shared" si="0"/>
        <v>0.50990195135927852</v>
      </c>
    </row>
    <row r="15" spans="1:9" ht="15.75" x14ac:dyDescent="0.25">
      <c r="A15" s="13">
        <f t="shared" si="1"/>
        <v>14</v>
      </c>
      <c r="B15" s="14">
        <f t="shared" si="0"/>
        <v>0.52915026221291817</v>
      </c>
    </row>
    <row r="16" spans="1:9" ht="15.75" x14ac:dyDescent="0.25">
      <c r="A16" s="13">
        <f t="shared" si="1"/>
        <v>15</v>
      </c>
      <c r="B16" s="14">
        <f t="shared" si="0"/>
        <v>0.54772255750516607</v>
      </c>
    </row>
    <row r="17" spans="1:2" ht="15.75" x14ac:dyDescent="0.25">
      <c r="A17" s="13">
        <f t="shared" si="1"/>
        <v>16</v>
      </c>
      <c r="B17" s="14">
        <f t="shared" si="0"/>
        <v>0.56568542494923801</v>
      </c>
    </row>
    <row r="18" spans="1:2" ht="15.75" x14ac:dyDescent="0.25">
      <c r="A18" s="13">
        <f t="shared" si="1"/>
        <v>17</v>
      </c>
      <c r="B18" s="14">
        <f t="shared" si="0"/>
        <v>0.5830951894845301</v>
      </c>
    </row>
    <row r="19" spans="1:2" ht="15.75" x14ac:dyDescent="0.25">
      <c r="A19" s="13">
        <f t="shared" si="1"/>
        <v>18</v>
      </c>
      <c r="B19" s="14">
        <f t="shared" ref="B19:B34" si="2">SQRT(A19/50)</f>
        <v>0.6</v>
      </c>
    </row>
    <row r="20" spans="1:2" ht="15.75" x14ac:dyDescent="0.25">
      <c r="A20" s="13">
        <f t="shared" si="1"/>
        <v>19</v>
      </c>
      <c r="B20" s="14">
        <f t="shared" si="2"/>
        <v>0.61644140029689765</v>
      </c>
    </row>
    <row r="21" spans="1:2" ht="15.75" x14ac:dyDescent="0.25">
      <c r="A21" s="13">
        <f t="shared" si="1"/>
        <v>20</v>
      </c>
      <c r="B21" s="14">
        <f t="shared" si="2"/>
        <v>0.63245553203367588</v>
      </c>
    </row>
    <row r="22" spans="1:2" ht="15.75" x14ac:dyDescent="0.25">
      <c r="A22" s="13">
        <f t="shared" si="1"/>
        <v>21</v>
      </c>
      <c r="B22" s="14">
        <f t="shared" si="2"/>
        <v>0.64807406984078597</v>
      </c>
    </row>
    <row r="23" spans="1:2" ht="15.75" x14ac:dyDescent="0.25">
      <c r="A23" s="13">
        <f t="shared" si="1"/>
        <v>22</v>
      </c>
      <c r="B23" s="14">
        <f t="shared" si="2"/>
        <v>0.66332495807107994</v>
      </c>
    </row>
    <row r="24" spans="1:2" ht="15.75" x14ac:dyDescent="0.25">
      <c r="A24" s="13">
        <f t="shared" si="1"/>
        <v>23</v>
      </c>
      <c r="B24" s="14">
        <f t="shared" si="2"/>
        <v>0.67823299831252681</v>
      </c>
    </row>
    <row r="25" spans="1:2" ht="15.75" x14ac:dyDescent="0.25">
      <c r="A25" s="13">
        <f t="shared" si="1"/>
        <v>24</v>
      </c>
      <c r="B25" s="14">
        <f t="shared" si="2"/>
        <v>0.69282032302755092</v>
      </c>
    </row>
    <row r="26" spans="1:2" ht="15.75" x14ac:dyDescent="0.25">
      <c r="A26" s="13">
        <f t="shared" si="1"/>
        <v>25</v>
      </c>
      <c r="B26" s="14">
        <f t="shared" si="2"/>
        <v>0.70710678118654757</v>
      </c>
    </row>
    <row r="27" spans="1:2" ht="15.75" x14ac:dyDescent="0.25">
      <c r="A27" s="13">
        <f t="shared" si="1"/>
        <v>26</v>
      </c>
      <c r="B27" s="14">
        <f t="shared" si="2"/>
        <v>0.72111025509279791</v>
      </c>
    </row>
    <row r="28" spans="1:2" ht="15.75" x14ac:dyDescent="0.25">
      <c r="A28" s="13">
        <f t="shared" si="1"/>
        <v>27</v>
      </c>
      <c r="B28" s="14">
        <f t="shared" si="2"/>
        <v>0.73484692283495345</v>
      </c>
    </row>
    <row r="29" spans="1:2" ht="15.75" x14ac:dyDescent="0.25">
      <c r="A29" s="13">
        <f t="shared" si="1"/>
        <v>28</v>
      </c>
      <c r="B29" s="14">
        <f t="shared" si="2"/>
        <v>0.74833147735478833</v>
      </c>
    </row>
    <row r="30" spans="1:2" ht="15.75" x14ac:dyDescent="0.25">
      <c r="A30" s="13">
        <f t="shared" si="1"/>
        <v>29</v>
      </c>
      <c r="B30" s="14">
        <f t="shared" si="2"/>
        <v>0.76157731058639078</v>
      </c>
    </row>
    <row r="31" spans="1:2" ht="15.75" x14ac:dyDescent="0.25">
      <c r="A31" s="13">
        <f t="shared" si="1"/>
        <v>30</v>
      </c>
      <c r="B31" s="14">
        <f t="shared" si="2"/>
        <v>0.7745966692414834</v>
      </c>
    </row>
    <row r="32" spans="1:2" ht="15.75" x14ac:dyDescent="0.25">
      <c r="A32" s="13">
        <f t="shared" si="1"/>
        <v>31</v>
      </c>
      <c r="B32" s="14">
        <f t="shared" si="2"/>
        <v>0.78740078740118113</v>
      </c>
    </row>
    <row r="33" spans="1:2" ht="15.75" x14ac:dyDescent="0.25">
      <c r="A33" s="13">
        <f t="shared" si="1"/>
        <v>32</v>
      </c>
      <c r="B33" s="14">
        <f t="shared" si="2"/>
        <v>0.8</v>
      </c>
    </row>
    <row r="34" spans="1:2" ht="15.75" x14ac:dyDescent="0.25">
      <c r="A34" s="13">
        <f t="shared" si="1"/>
        <v>33</v>
      </c>
      <c r="B34" s="14">
        <f t="shared" si="2"/>
        <v>0.81240384046359604</v>
      </c>
    </row>
    <row r="35" spans="1:2" ht="15.75" x14ac:dyDescent="0.25">
      <c r="A35" s="13">
        <f t="shared" si="1"/>
        <v>34</v>
      </c>
      <c r="B35" s="14">
        <f t="shared" ref="B35:B50" si="3">SQRT(A35/50)</f>
        <v>0.82462112512353214</v>
      </c>
    </row>
    <row r="36" spans="1:2" ht="15.75" x14ac:dyDescent="0.25">
      <c r="A36" s="13">
        <f t="shared" si="1"/>
        <v>35</v>
      </c>
      <c r="B36" s="14">
        <f t="shared" si="3"/>
        <v>0.83666002653407556</v>
      </c>
    </row>
    <row r="37" spans="1:2" ht="15.75" x14ac:dyDescent="0.25">
      <c r="A37" s="13">
        <f t="shared" si="1"/>
        <v>36</v>
      </c>
      <c r="B37" s="14">
        <f t="shared" si="3"/>
        <v>0.84852813742385702</v>
      </c>
    </row>
    <row r="38" spans="1:2" ht="15.75" x14ac:dyDescent="0.25">
      <c r="A38" s="13">
        <f t="shared" si="1"/>
        <v>37</v>
      </c>
      <c r="B38" s="14">
        <f t="shared" si="3"/>
        <v>0.86023252670426265</v>
      </c>
    </row>
    <row r="39" spans="1:2" ht="15.75" x14ac:dyDescent="0.25">
      <c r="A39" s="13">
        <f t="shared" si="1"/>
        <v>38</v>
      </c>
      <c r="B39" s="14">
        <f t="shared" si="3"/>
        <v>0.87177978870813466</v>
      </c>
    </row>
    <row r="40" spans="1:2" ht="15.75" x14ac:dyDescent="0.25">
      <c r="A40" s="13">
        <f t="shared" si="1"/>
        <v>39</v>
      </c>
      <c r="B40" s="14">
        <f t="shared" si="3"/>
        <v>0.88317608663278468</v>
      </c>
    </row>
    <row r="41" spans="1:2" ht="15.75" x14ac:dyDescent="0.25">
      <c r="A41" s="13">
        <f t="shared" si="1"/>
        <v>40</v>
      </c>
      <c r="B41" s="14">
        <f t="shared" si="3"/>
        <v>0.89442719099991586</v>
      </c>
    </row>
    <row r="42" spans="1:2" ht="15.75" x14ac:dyDescent="0.25">
      <c r="A42" s="13">
        <f t="shared" si="1"/>
        <v>41</v>
      </c>
      <c r="B42" s="14">
        <f t="shared" si="3"/>
        <v>0.90553851381374162</v>
      </c>
    </row>
    <row r="43" spans="1:2" ht="15.75" x14ac:dyDescent="0.25">
      <c r="A43" s="13">
        <f t="shared" si="1"/>
        <v>42</v>
      </c>
      <c r="B43" s="14">
        <f t="shared" si="3"/>
        <v>0.91651513899116799</v>
      </c>
    </row>
    <row r="44" spans="1:2" ht="15.75" x14ac:dyDescent="0.25">
      <c r="A44" s="13">
        <f t="shared" si="1"/>
        <v>43</v>
      </c>
      <c r="B44" s="14">
        <f t="shared" si="3"/>
        <v>0.92736184954957035</v>
      </c>
    </row>
    <row r="45" spans="1:2" ht="15.75" x14ac:dyDescent="0.25">
      <c r="A45" s="13">
        <f t="shared" si="1"/>
        <v>44</v>
      </c>
      <c r="B45" s="14">
        <f t="shared" si="3"/>
        <v>0.93808315196468595</v>
      </c>
    </row>
    <row r="46" spans="1:2" ht="15.75" x14ac:dyDescent="0.25">
      <c r="A46" s="13">
        <f t="shared" si="1"/>
        <v>45</v>
      </c>
      <c r="B46" s="14">
        <f t="shared" si="3"/>
        <v>0.94868329805051377</v>
      </c>
    </row>
    <row r="47" spans="1:2" ht="15.75" x14ac:dyDescent="0.25">
      <c r="A47" s="13">
        <f t="shared" si="1"/>
        <v>46</v>
      </c>
      <c r="B47" s="14">
        <f t="shared" si="3"/>
        <v>0.95916630466254393</v>
      </c>
    </row>
    <row r="48" spans="1:2" ht="15.75" x14ac:dyDescent="0.25">
      <c r="A48" s="13">
        <f t="shared" si="1"/>
        <v>47</v>
      </c>
      <c r="B48" s="14">
        <f t="shared" si="3"/>
        <v>0.96953597148326576</v>
      </c>
    </row>
    <row r="49" spans="1:2" ht="15.75" x14ac:dyDescent="0.25">
      <c r="A49" s="13">
        <f t="shared" si="1"/>
        <v>48</v>
      </c>
      <c r="B49" s="14">
        <f t="shared" si="3"/>
        <v>0.9797958971132712</v>
      </c>
    </row>
    <row r="50" spans="1:2" ht="15.75" x14ac:dyDescent="0.25">
      <c r="A50" s="13">
        <f t="shared" si="1"/>
        <v>49</v>
      </c>
      <c r="B50" s="14">
        <f t="shared" si="3"/>
        <v>0.98994949366116658</v>
      </c>
    </row>
    <row r="51" spans="1:2" ht="15.75" x14ac:dyDescent="0.25">
      <c r="A51" s="13">
        <f t="shared" si="1"/>
        <v>50</v>
      </c>
      <c r="B51" s="14">
        <f t="shared" ref="B51:B82" si="4">SQRT(A51/50)</f>
        <v>1</v>
      </c>
    </row>
    <row r="52" spans="1:2" ht="15.75" x14ac:dyDescent="0.25">
      <c r="A52" s="13">
        <v>51</v>
      </c>
      <c r="B52" s="14">
        <f t="shared" si="4"/>
        <v>1.0099504938362078</v>
      </c>
    </row>
    <row r="53" spans="1:2" ht="15.75" x14ac:dyDescent="0.25">
      <c r="A53" s="13">
        <f>A52+1</f>
        <v>52</v>
      </c>
      <c r="B53" s="14">
        <f t="shared" si="4"/>
        <v>1.019803902718557</v>
      </c>
    </row>
    <row r="54" spans="1:2" ht="15.75" x14ac:dyDescent="0.25">
      <c r="A54" s="13">
        <f t="shared" ref="A54:A101" si="5">A53+1</f>
        <v>53</v>
      </c>
      <c r="B54" s="14">
        <f t="shared" si="4"/>
        <v>1.0295630140987</v>
      </c>
    </row>
    <row r="55" spans="1:2" ht="15.75" x14ac:dyDescent="0.25">
      <c r="A55" s="13">
        <f t="shared" si="5"/>
        <v>54</v>
      </c>
      <c r="B55" s="14">
        <f t="shared" si="4"/>
        <v>1.0392304845413265</v>
      </c>
    </row>
    <row r="56" spans="1:2" ht="15.75" x14ac:dyDescent="0.25">
      <c r="A56" s="13">
        <f t="shared" si="5"/>
        <v>55</v>
      </c>
      <c r="B56" s="14">
        <f t="shared" si="4"/>
        <v>1.0488088481701516</v>
      </c>
    </row>
    <row r="57" spans="1:2" ht="15.75" x14ac:dyDescent="0.25">
      <c r="A57" s="13">
        <f t="shared" si="5"/>
        <v>56</v>
      </c>
      <c r="B57" s="14">
        <f t="shared" si="4"/>
        <v>1.0583005244258363</v>
      </c>
    </row>
    <row r="58" spans="1:2" ht="15.75" x14ac:dyDescent="0.25">
      <c r="A58" s="13">
        <f t="shared" si="5"/>
        <v>57</v>
      </c>
      <c r="B58" s="14">
        <f t="shared" si="4"/>
        <v>1.0677078252031311</v>
      </c>
    </row>
    <row r="59" spans="1:2" ht="15.75" x14ac:dyDescent="0.25">
      <c r="A59" s="13">
        <f t="shared" si="5"/>
        <v>58</v>
      </c>
      <c r="B59" s="14">
        <f t="shared" si="4"/>
        <v>1.0770329614269007</v>
      </c>
    </row>
    <row r="60" spans="1:2" ht="15.75" x14ac:dyDescent="0.25">
      <c r="A60" s="13">
        <f t="shared" si="5"/>
        <v>59</v>
      </c>
      <c r="B60" s="14">
        <f t="shared" si="4"/>
        <v>1.0862780491200215</v>
      </c>
    </row>
    <row r="61" spans="1:2" ht="15.75" x14ac:dyDescent="0.25">
      <c r="A61" s="13">
        <f t="shared" si="5"/>
        <v>60</v>
      </c>
      <c r="B61" s="14">
        <f t="shared" si="4"/>
        <v>1.0954451150103321</v>
      </c>
    </row>
    <row r="62" spans="1:2" ht="15.75" x14ac:dyDescent="0.25">
      <c r="A62" s="13">
        <f t="shared" si="5"/>
        <v>61</v>
      </c>
      <c r="B62" s="14">
        <f t="shared" si="4"/>
        <v>1.1045361017187261</v>
      </c>
    </row>
    <row r="63" spans="1:2" ht="15.75" x14ac:dyDescent="0.25">
      <c r="A63" s="13">
        <f t="shared" si="5"/>
        <v>62</v>
      </c>
      <c r="B63" s="14">
        <f t="shared" si="4"/>
        <v>1.1135528725660044</v>
      </c>
    </row>
    <row r="64" spans="1:2" ht="15.75" x14ac:dyDescent="0.25">
      <c r="A64" s="13">
        <f t="shared" si="5"/>
        <v>63</v>
      </c>
      <c r="B64" s="14">
        <f t="shared" si="4"/>
        <v>1.1224972160321824</v>
      </c>
    </row>
    <row r="65" spans="1:2" ht="15.75" x14ac:dyDescent="0.25">
      <c r="A65" s="13">
        <f t="shared" si="5"/>
        <v>64</v>
      </c>
      <c r="B65" s="14">
        <f t="shared" si="4"/>
        <v>1.131370849898476</v>
      </c>
    </row>
    <row r="66" spans="1:2" ht="15.75" x14ac:dyDescent="0.25">
      <c r="A66" s="13">
        <f t="shared" si="5"/>
        <v>65</v>
      </c>
      <c r="B66" s="14">
        <f t="shared" si="4"/>
        <v>1.1401754250991381</v>
      </c>
    </row>
    <row r="67" spans="1:2" ht="15.75" x14ac:dyDescent="0.25">
      <c r="A67" s="13">
        <f t="shared" si="5"/>
        <v>66</v>
      </c>
      <c r="B67" s="14">
        <f t="shared" si="4"/>
        <v>1.1489125293076057</v>
      </c>
    </row>
    <row r="68" spans="1:2" ht="15.75" x14ac:dyDescent="0.25">
      <c r="A68" s="13">
        <f t="shared" si="5"/>
        <v>67</v>
      </c>
      <c r="B68" s="14">
        <f t="shared" si="4"/>
        <v>1.1575836902790226</v>
      </c>
    </row>
    <row r="69" spans="1:2" ht="15.75" x14ac:dyDescent="0.25">
      <c r="A69" s="13">
        <f t="shared" si="5"/>
        <v>68</v>
      </c>
      <c r="B69" s="14">
        <f t="shared" si="4"/>
        <v>1.1661903789690602</v>
      </c>
    </row>
    <row r="70" spans="1:2" ht="15.75" x14ac:dyDescent="0.25">
      <c r="A70" s="13">
        <f t="shared" si="5"/>
        <v>69</v>
      </c>
      <c r="B70" s="14">
        <f t="shared" si="4"/>
        <v>1.1747340124470731</v>
      </c>
    </row>
    <row r="71" spans="1:2" ht="15.75" x14ac:dyDescent="0.25">
      <c r="A71" s="13">
        <f t="shared" si="5"/>
        <v>70</v>
      </c>
      <c r="B71" s="14">
        <f t="shared" si="4"/>
        <v>1.1832159566199232</v>
      </c>
    </row>
    <row r="72" spans="1:2" ht="15.75" x14ac:dyDescent="0.25">
      <c r="A72" s="13">
        <f t="shared" si="5"/>
        <v>71</v>
      </c>
      <c r="B72" s="14">
        <f t="shared" si="4"/>
        <v>1.1916375287812984</v>
      </c>
    </row>
    <row r="73" spans="1:2" ht="15.75" x14ac:dyDescent="0.25">
      <c r="A73" s="13">
        <f t="shared" si="5"/>
        <v>72</v>
      </c>
      <c r="B73" s="14">
        <f t="shared" si="4"/>
        <v>1.2</v>
      </c>
    </row>
    <row r="74" spans="1:2" ht="15.75" x14ac:dyDescent="0.25">
      <c r="A74" s="13">
        <f t="shared" si="5"/>
        <v>73</v>
      </c>
      <c r="B74" s="14">
        <f t="shared" si="4"/>
        <v>1.2083045973594573</v>
      </c>
    </row>
    <row r="75" spans="1:2" ht="15.75" x14ac:dyDescent="0.25">
      <c r="A75" s="13">
        <f t="shared" si="5"/>
        <v>74</v>
      </c>
      <c r="B75" s="14">
        <f t="shared" si="4"/>
        <v>1.2165525060596438</v>
      </c>
    </row>
    <row r="76" spans="1:2" ht="15.75" x14ac:dyDescent="0.25">
      <c r="A76" s="13">
        <f t="shared" si="5"/>
        <v>75</v>
      </c>
      <c r="B76" s="14">
        <f t="shared" si="4"/>
        <v>1.2247448713915889</v>
      </c>
    </row>
    <row r="77" spans="1:2" ht="15.75" x14ac:dyDescent="0.25">
      <c r="A77" s="13">
        <f t="shared" si="5"/>
        <v>76</v>
      </c>
      <c r="B77" s="14">
        <f t="shared" si="4"/>
        <v>1.2328828005937953</v>
      </c>
    </row>
    <row r="78" spans="1:2" ht="15.75" x14ac:dyDescent="0.25">
      <c r="A78" s="13">
        <f t="shared" si="5"/>
        <v>77</v>
      </c>
      <c r="B78" s="14">
        <f t="shared" si="4"/>
        <v>1.2409673645990857</v>
      </c>
    </row>
    <row r="79" spans="1:2" ht="15.75" x14ac:dyDescent="0.25">
      <c r="A79" s="13">
        <f t="shared" si="5"/>
        <v>78</v>
      </c>
      <c r="B79" s="14">
        <f t="shared" si="4"/>
        <v>1.2489995996796797</v>
      </c>
    </row>
    <row r="80" spans="1:2" ht="15.75" x14ac:dyDescent="0.25">
      <c r="A80" s="13">
        <f t="shared" si="5"/>
        <v>79</v>
      </c>
      <c r="B80" s="14">
        <f t="shared" si="4"/>
        <v>1.2569805089976536</v>
      </c>
    </row>
    <row r="81" spans="1:2" ht="15.75" x14ac:dyDescent="0.25">
      <c r="A81" s="13">
        <f t="shared" si="5"/>
        <v>80</v>
      </c>
      <c r="B81" s="14">
        <f t="shared" si="4"/>
        <v>1.2649110640673518</v>
      </c>
    </row>
    <row r="82" spans="1:2" ht="15.75" x14ac:dyDescent="0.25">
      <c r="A82" s="13">
        <f t="shared" si="5"/>
        <v>81</v>
      </c>
      <c r="B82" s="14">
        <f t="shared" si="4"/>
        <v>1.2727922061357855</v>
      </c>
    </row>
    <row r="83" spans="1:2" ht="15.75" x14ac:dyDescent="0.25">
      <c r="A83" s="13">
        <f t="shared" si="5"/>
        <v>82</v>
      </c>
      <c r="B83" s="14">
        <f t="shared" ref="B83:B101" si="6">SQRT(A83/50)</f>
        <v>1.2806248474865698</v>
      </c>
    </row>
    <row r="84" spans="1:2" ht="15.75" x14ac:dyDescent="0.25">
      <c r="A84" s="13">
        <f t="shared" si="5"/>
        <v>83</v>
      </c>
      <c r="B84" s="14">
        <f t="shared" si="6"/>
        <v>1.2884098726725126</v>
      </c>
    </row>
    <row r="85" spans="1:2" ht="15.75" x14ac:dyDescent="0.25">
      <c r="A85" s="13">
        <f t="shared" si="5"/>
        <v>84</v>
      </c>
      <c r="B85" s="14">
        <f t="shared" si="6"/>
        <v>1.2961481396815719</v>
      </c>
    </row>
    <row r="86" spans="1:2" ht="15.75" x14ac:dyDescent="0.25">
      <c r="A86" s="13">
        <f t="shared" si="5"/>
        <v>85</v>
      </c>
      <c r="B86" s="14">
        <f t="shared" si="6"/>
        <v>1.3038404810405297</v>
      </c>
    </row>
    <row r="87" spans="1:2" ht="15.75" x14ac:dyDescent="0.25">
      <c r="A87" s="13">
        <f t="shared" si="5"/>
        <v>86</v>
      </c>
      <c r="B87" s="14">
        <f t="shared" si="6"/>
        <v>1.3114877048604001</v>
      </c>
    </row>
    <row r="88" spans="1:2" ht="15.75" x14ac:dyDescent="0.25">
      <c r="A88" s="13">
        <f t="shared" si="5"/>
        <v>87</v>
      </c>
      <c r="B88" s="14">
        <f t="shared" si="6"/>
        <v>1.3190905958272918</v>
      </c>
    </row>
    <row r="89" spans="1:2" ht="15.75" x14ac:dyDescent="0.25">
      <c r="A89" s="13">
        <f t="shared" si="5"/>
        <v>88</v>
      </c>
      <c r="B89" s="14">
        <f t="shared" si="6"/>
        <v>1.3266499161421599</v>
      </c>
    </row>
    <row r="90" spans="1:2" ht="15.75" x14ac:dyDescent="0.25">
      <c r="A90" s="13">
        <f t="shared" si="5"/>
        <v>89</v>
      </c>
      <c r="B90" s="14">
        <f t="shared" si="6"/>
        <v>1.3341664064126333</v>
      </c>
    </row>
    <row r="91" spans="1:2" ht="15.75" x14ac:dyDescent="0.25">
      <c r="A91" s="13">
        <f t="shared" si="5"/>
        <v>90</v>
      </c>
      <c r="B91" s="14">
        <f t="shared" si="6"/>
        <v>1.3416407864998738</v>
      </c>
    </row>
    <row r="92" spans="1:2" ht="15.75" x14ac:dyDescent="0.25">
      <c r="A92" s="13">
        <f t="shared" si="5"/>
        <v>91</v>
      </c>
      <c r="B92" s="14">
        <f t="shared" si="6"/>
        <v>1.3490737563232043</v>
      </c>
    </row>
    <row r="93" spans="1:2" ht="15.75" x14ac:dyDescent="0.25">
      <c r="A93" s="13">
        <f t="shared" si="5"/>
        <v>92</v>
      </c>
      <c r="B93" s="14">
        <f t="shared" si="6"/>
        <v>1.3564659966250536</v>
      </c>
    </row>
    <row r="94" spans="1:2" ht="15.75" x14ac:dyDescent="0.25">
      <c r="A94" s="13">
        <f t="shared" si="5"/>
        <v>93</v>
      </c>
      <c r="B94" s="14">
        <f t="shared" si="6"/>
        <v>1.3638181696985856</v>
      </c>
    </row>
    <row r="95" spans="1:2" ht="15.75" x14ac:dyDescent="0.25">
      <c r="A95" s="13">
        <f t="shared" si="5"/>
        <v>94</v>
      </c>
      <c r="B95" s="14">
        <f t="shared" si="6"/>
        <v>1.3711309200802089</v>
      </c>
    </row>
    <row r="96" spans="1:2" ht="15.75" x14ac:dyDescent="0.25">
      <c r="A96" s="13">
        <f t="shared" si="5"/>
        <v>95</v>
      </c>
      <c r="B96" s="14">
        <f t="shared" si="6"/>
        <v>1.3784048752090221</v>
      </c>
    </row>
    <row r="97" spans="1:2" ht="15.75" x14ac:dyDescent="0.25">
      <c r="A97" s="13">
        <f t="shared" si="5"/>
        <v>96</v>
      </c>
      <c r="B97" s="14">
        <f t="shared" si="6"/>
        <v>1.3856406460551018</v>
      </c>
    </row>
    <row r="98" spans="1:2" ht="15.75" x14ac:dyDescent="0.25">
      <c r="A98" s="13">
        <f t="shared" si="5"/>
        <v>97</v>
      </c>
      <c r="B98" s="14">
        <f t="shared" si="6"/>
        <v>1.3928388277184118</v>
      </c>
    </row>
    <row r="99" spans="1:2" ht="15.75" x14ac:dyDescent="0.25">
      <c r="A99" s="13">
        <f t="shared" si="5"/>
        <v>98</v>
      </c>
      <c r="B99" s="14">
        <f t="shared" si="6"/>
        <v>1.4</v>
      </c>
    </row>
    <row r="100" spans="1:2" ht="15.75" x14ac:dyDescent="0.25">
      <c r="A100" s="13">
        <f t="shared" si="5"/>
        <v>99</v>
      </c>
      <c r="B100" s="14">
        <f t="shared" si="6"/>
        <v>1.4071247279470289</v>
      </c>
    </row>
    <row r="101" spans="1:2" ht="15.75" x14ac:dyDescent="0.25">
      <c r="A101" s="13">
        <f t="shared" si="5"/>
        <v>100</v>
      </c>
      <c r="B101" s="14">
        <f t="shared" si="6"/>
        <v>1.4142135623730951</v>
      </c>
    </row>
    <row r="102" spans="1:2" ht="15.75" x14ac:dyDescent="0.25">
      <c r="A102" s="13">
        <v>101</v>
      </c>
      <c r="B102" s="14">
        <f t="shared" ref="B102:B165" si="7">SQRT(A102/50)</f>
        <v>1.4212670403551895</v>
      </c>
    </row>
    <row r="103" spans="1:2" ht="15.75" x14ac:dyDescent="0.25">
      <c r="A103" s="13">
        <f>A102+1</f>
        <v>102</v>
      </c>
      <c r="B103" s="14">
        <f t="shared" si="7"/>
        <v>1.42828568570857</v>
      </c>
    </row>
    <row r="104" spans="1:2" ht="15.75" x14ac:dyDescent="0.25">
      <c r="A104" s="13">
        <f t="shared" ref="A104:A151" si="8">A103+1</f>
        <v>103</v>
      </c>
      <c r="B104" s="14">
        <f t="shared" si="7"/>
        <v>1.4352700094407325</v>
      </c>
    </row>
    <row r="105" spans="1:2" ht="15.75" x14ac:dyDescent="0.25">
      <c r="A105" s="13">
        <f t="shared" si="8"/>
        <v>104</v>
      </c>
      <c r="B105" s="14">
        <f t="shared" si="7"/>
        <v>1.4422205101855958</v>
      </c>
    </row>
    <row r="106" spans="1:2" ht="15.75" x14ac:dyDescent="0.25">
      <c r="A106" s="13">
        <f t="shared" si="8"/>
        <v>105</v>
      </c>
      <c r="B106" s="14">
        <f t="shared" si="7"/>
        <v>1.4491376746189439</v>
      </c>
    </row>
    <row r="107" spans="1:2" ht="15.75" x14ac:dyDescent="0.25">
      <c r="A107" s="13">
        <f t="shared" si="8"/>
        <v>106</v>
      </c>
      <c r="B107" s="14">
        <f t="shared" si="7"/>
        <v>1.4560219778561037</v>
      </c>
    </row>
    <row r="108" spans="1:2" ht="15.75" x14ac:dyDescent="0.25">
      <c r="A108" s="13">
        <f t="shared" si="8"/>
        <v>107</v>
      </c>
      <c r="B108" s="14">
        <f t="shared" si="7"/>
        <v>1.4628738838327795</v>
      </c>
    </row>
    <row r="109" spans="1:2" ht="15.75" x14ac:dyDescent="0.25">
      <c r="A109" s="13">
        <f t="shared" si="8"/>
        <v>108</v>
      </c>
      <c r="B109" s="14">
        <f t="shared" si="7"/>
        <v>1.4696938456699069</v>
      </c>
    </row>
    <row r="110" spans="1:2" ht="15.75" x14ac:dyDescent="0.25">
      <c r="A110" s="13">
        <f t="shared" si="8"/>
        <v>109</v>
      </c>
      <c r="B110" s="14">
        <f t="shared" si="7"/>
        <v>1.4764823060233401</v>
      </c>
    </row>
    <row r="111" spans="1:2" ht="15.75" x14ac:dyDescent="0.25">
      <c r="A111" s="13">
        <f t="shared" si="8"/>
        <v>110</v>
      </c>
      <c r="B111" s="14">
        <f t="shared" si="7"/>
        <v>1.4832396974191326</v>
      </c>
    </row>
    <row r="112" spans="1:2" ht="15.75" x14ac:dyDescent="0.25">
      <c r="A112" s="13">
        <f t="shared" si="8"/>
        <v>111</v>
      </c>
      <c r="B112" s="14">
        <f t="shared" si="7"/>
        <v>1.489966442575134</v>
      </c>
    </row>
    <row r="113" spans="1:2" ht="15.75" x14ac:dyDescent="0.25">
      <c r="A113" s="13">
        <f t="shared" si="8"/>
        <v>112</v>
      </c>
      <c r="B113" s="14">
        <f t="shared" si="7"/>
        <v>1.4966629547095767</v>
      </c>
    </row>
    <row r="114" spans="1:2" ht="15.75" x14ac:dyDescent="0.25">
      <c r="A114" s="13">
        <f t="shared" si="8"/>
        <v>113</v>
      </c>
      <c r="B114" s="14">
        <f t="shared" si="7"/>
        <v>1.5033296378372907</v>
      </c>
    </row>
    <row r="115" spans="1:2" ht="15.75" x14ac:dyDescent="0.25">
      <c r="A115" s="13">
        <f t="shared" si="8"/>
        <v>114</v>
      </c>
      <c r="B115" s="14">
        <f t="shared" si="7"/>
        <v>1.5099668870541498</v>
      </c>
    </row>
    <row r="116" spans="1:2" ht="15.75" x14ac:dyDescent="0.25">
      <c r="A116" s="13">
        <f t="shared" si="8"/>
        <v>115</v>
      </c>
      <c r="B116" s="14">
        <f t="shared" si="7"/>
        <v>1.51657508881031</v>
      </c>
    </row>
    <row r="117" spans="1:2" ht="15.75" x14ac:dyDescent="0.25">
      <c r="A117" s="13">
        <f t="shared" si="8"/>
        <v>116</v>
      </c>
      <c r="B117" s="14">
        <f t="shared" si="7"/>
        <v>1.5231546211727816</v>
      </c>
    </row>
    <row r="118" spans="1:2" ht="15.75" x14ac:dyDescent="0.25">
      <c r="A118" s="13">
        <f t="shared" si="8"/>
        <v>117</v>
      </c>
      <c r="B118" s="14">
        <f t="shared" si="7"/>
        <v>1.5297058540778354</v>
      </c>
    </row>
    <row r="119" spans="1:2" ht="15.75" x14ac:dyDescent="0.25">
      <c r="A119" s="13">
        <f t="shared" si="8"/>
        <v>118</v>
      </c>
      <c r="B119" s="14">
        <f t="shared" si="7"/>
        <v>1.5362291495737217</v>
      </c>
    </row>
    <row r="120" spans="1:2" ht="15.75" x14ac:dyDescent="0.25">
      <c r="A120" s="13">
        <f t="shared" si="8"/>
        <v>119</v>
      </c>
      <c r="B120" s="14">
        <f t="shared" si="7"/>
        <v>1.5427248620541512</v>
      </c>
    </row>
    <row r="121" spans="1:2" ht="15.75" x14ac:dyDescent="0.25">
      <c r="A121" s="13">
        <f t="shared" si="8"/>
        <v>120</v>
      </c>
      <c r="B121" s="14">
        <f t="shared" si="7"/>
        <v>1.5491933384829668</v>
      </c>
    </row>
    <row r="122" spans="1:2" ht="15.75" x14ac:dyDescent="0.25">
      <c r="A122" s="13">
        <f t="shared" si="8"/>
        <v>121</v>
      </c>
      <c r="B122" s="14">
        <f t="shared" si="7"/>
        <v>1.5556349186104046</v>
      </c>
    </row>
    <row r="123" spans="1:2" ht="15.75" x14ac:dyDescent="0.25">
      <c r="A123" s="13">
        <f t="shared" si="8"/>
        <v>122</v>
      </c>
      <c r="B123" s="14">
        <f t="shared" si="7"/>
        <v>1.5620499351813308</v>
      </c>
    </row>
    <row r="124" spans="1:2" ht="15.75" x14ac:dyDescent="0.25">
      <c r="A124" s="13">
        <f t="shared" si="8"/>
        <v>123</v>
      </c>
      <c r="B124" s="14">
        <f t="shared" si="7"/>
        <v>1.5684387141358123</v>
      </c>
    </row>
    <row r="125" spans="1:2" ht="15.75" x14ac:dyDescent="0.25">
      <c r="A125" s="13">
        <f t="shared" si="8"/>
        <v>124</v>
      </c>
      <c r="B125" s="14">
        <f t="shared" si="7"/>
        <v>1.5748015748023623</v>
      </c>
    </row>
    <row r="126" spans="1:2" ht="15.75" x14ac:dyDescent="0.25">
      <c r="A126" s="13">
        <f t="shared" si="8"/>
        <v>125</v>
      </c>
      <c r="B126" s="14">
        <f t="shared" si="7"/>
        <v>1.5811388300841898</v>
      </c>
    </row>
    <row r="127" spans="1:2" ht="15.75" x14ac:dyDescent="0.25">
      <c r="A127" s="13">
        <f t="shared" si="8"/>
        <v>126</v>
      </c>
      <c r="B127" s="14">
        <f t="shared" si="7"/>
        <v>1.5874507866387544</v>
      </c>
    </row>
    <row r="128" spans="1:2" ht="15.75" x14ac:dyDescent="0.25">
      <c r="A128" s="13">
        <f t="shared" si="8"/>
        <v>127</v>
      </c>
      <c r="B128" s="14">
        <f t="shared" si="7"/>
        <v>1.5937377450509227</v>
      </c>
    </row>
    <row r="129" spans="1:2" ht="15.75" x14ac:dyDescent="0.25">
      <c r="A129" s="13">
        <f t="shared" si="8"/>
        <v>128</v>
      </c>
      <c r="B129" s="14">
        <f t="shared" si="7"/>
        <v>1.6</v>
      </c>
    </row>
    <row r="130" spans="1:2" ht="15.75" x14ac:dyDescent="0.25">
      <c r="A130" s="13">
        <f t="shared" si="8"/>
        <v>129</v>
      </c>
      <c r="B130" s="14">
        <f t="shared" si="7"/>
        <v>1.606237840420901</v>
      </c>
    </row>
    <row r="131" spans="1:2" ht="15.75" x14ac:dyDescent="0.25">
      <c r="A131" s="13">
        <f t="shared" si="8"/>
        <v>130</v>
      </c>
      <c r="B131" s="14">
        <f t="shared" si="7"/>
        <v>1.61245154965971</v>
      </c>
    </row>
    <row r="132" spans="1:2" ht="15.75" x14ac:dyDescent="0.25">
      <c r="A132" s="13">
        <f t="shared" si="8"/>
        <v>131</v>
      </c>
      <c r="B132" s="14">
        <f t="shared" si="7"/>
        <v>1.6186414056238645</v>
      </c>
    </row>
    <row r="133" spans="1:2" ht="15.75" x14ac:dyDescent="0.25">
      <c r="A133" s="13">
        <f t="shared" si="8"/>
        <v>132</v>
      </c>
      <c r="B133" s="14">
        <f t="shared" si="7"/>
        <v>1.6248076809271921</v>
      </c>
    </row>
    <row r="134" spans="1:2" ht="15.75" x14ac:dyDescent="0.25">
      <c r="A134" s="13">
        <f t="shared" si="8"/>
        <v>133</v>
      </c>
      <c r="B134" s="14">
        <f t="shared" si="7"/>
        <v>1.6309506430300091</v>
      </c>
    </row>
    <row r="135" spans="1:2" ht="15.75" x14ac:dyDescent="0.25">
      <c r="A135" s="13">
        <f t="shared" si="8"/>
        <v>134</v>
      </c>
      <c r="B135" s="14">
        <f t="shared" si="7"/>
        <v>1.6370705543744901</v>
      </c>
    </row>
    <row r="136" spans="1:2" ht="15.75" x14ac:dyDescent="0.25">
      <c r="A136" s="13">
        <f t="shared" si="8"/>
        <v>135</v>
      </c>
      <c r="B136" s="14">
        <f t="shared" si="7"/>
        <v>1.6431676725154984</v>
      </c>
    </row>
    <row r="137" spans="1:2" ht="15.75" x14ac:dyDescent="0.25">
      <c r="A137" s="13">
        <f t="shared" si="8"/>
        <v>136</v>
      </c>
      <c r="B137" s="14">
        <f t="shared" si="7"/>
        <v>1.6492422502470643</v>
      </c>
    </row>
    <row r="138" spans="1:2" ht="15.75" x14ac:dyDescent="0.25">
      <c r="A138" s="13">
        <f t="shared" si="8"/>
        <v>137</v>
      </c>
      <c r="B138" s="14">
        <f t="shared" si="7"/>
        <v>1.6552945357246849</v>
      </c>
    </row>
    <row r="139" spans="1:2" ht="15.75" x14ac:dyDescent="0.25">
      <c r="A139" s="13">
        <f t="shared" si="8"/>
        <v>138</v>
      </c>
      <c r="B139" s="14">
        <f t="shared" si="7"/>
        <v>1.6613247725836149</v>
      </c>
    </row>
    <row r="140" spans="1:2" ht="15.75" x14ac:dyDescent="0.25">
      <c r="A140" s="13">
        <f t="shared" si="8"/>
        <v>139</v>
      </c>
      <c r="B140" s="14">
        <f t="shared" si="7"/>
        <v>1.6673332000533065</v>
      </c>
    </row>
    <row r="141" spans="1:2" ht="15.75" x14ac:dyDescent="0.25">
      <c r="A141" s="13">
        <f t="shared" si="8"/>
        <v>140</v>
      </c>
      <c r="B141" s="14">
        <f t="shared" si="7"/>
        <v>1.6733200530681511</v>
      </c>
    </row>
    <row r="142" spans="1:2" ht="15.75" x14ac:dyDescent="0.25">
      <c r="A142" s="13">
        <f t="shared" si="8"/>
        <v>141</v>
      </c>
      <c r="B142" s="14">
        <f t="shared" si="7"/>
        <v>1.6792855623746665</v>
      </c>
    </row>
    <row r="143" spans="1:2" ht="15.75" x14ac:dyDescent="0.25">
      <c r="A143" s="13">
        <f t="shared" si="8"/>
        <v>142</v>
      </c>
      <c r="B143" s="14">
        <f t="shared" si="7"/>
        <v>1.6852299546352716</v>
      </c>
    </row>
    <row r="144" spans="1:2" ht="15.75" x14ac:dyDescent="0.25">
      <c r="A144" s="13">
        <f t="shared" si="8"/>
        <v>143</v>
      </c>
      <c r="B144" s="14">
        <f t="shared" si="7"/>
        <v>1.6911534525287764</v>
      </c>
    </row>
    <row r="145" spans="1:2" ht="15.75" x14ac:dyDescent="0.25">
      <c r="A145" s="13">
        <f t="shared" si="8"/>
        <v>144</v>
      </c>
      <c r="B145" s="14">
        <f t="shared" si="7"/>
        <v>1.697056274847714</v>
      </c>
    </row>
    <row r="146" spans="1:2" ht="15.75" x14ac:dyDescent="0.25">
      <c r="A146" s="13">
        <f t="shared" si="8"/>
        <v>145</v>
      </c>
      <c r="B146" s="14">
        <f t="shared" si="7"/>
        <v>1.70293863659264</v>
      </c>
    </row>
    <row r="147" spans="1:2" ht="15.75" x14ac:dyDescent="0.25">
      <c r="A147" s="13">
        <f t="shared" si="8"/>
        <v>146</v>
      </c>
      <c r="B147" s="14">
        <f t="shared" si="7"/>
        <v>1.7088007490635062</v>
      </c>
    </row>
    <row r="148" spans="1:2" ht="15.75" x14ac:dyDescent="0.25">
      <c r="A148" s="13">
        <f t="shared" si="8"/>
        <v>147</v>
      </c>
      <c r="B148" s="14">
        <f t="shared" si="7"/>
        <v>1.7146428199482247</v>
      </c>
    </row>
    <row r="149" spans="1:2" ht="15.75" x14ac:dyDescent="0.25">
      <c r="A149" s="13">
        <f t="shared" si="8"/>
        <v>148</v>
      </c>
      <c r="B149" s="14">
        <f t="shared" si="7"/>
        <v>1.7204650534085253</v>
      </c>
    </row>
    <row r="150" spans="1:2" ht="15.75" x14ac:dyDescent="0.25">
      <c r="A150" s="13">
        <f t="shared" si="8"/>
        <v>149</v>
      </c>
      <c r="B150" s="14">
        <f t="shared" si="7"/>
        <v>1.7262676501632068</v>
      </c>
    </row>
    <row r="151" spans="1:2" ht="15.75" x14ac:dyDescent="0.25">
      <c r="A151" s="13">
        <f t="shared" si="8"/>
        <v>150</v>
      </c>
      <c r="B151" s="14">
        <f t="shared" si="7"/>
        <v>1.7320508075688772</v>
      </c>
    </row>
    <row r="152" spans="1:2" ht="15.75" x14ac:dyDescent="0.25">
      <c r="A152" s="13">
        <v>151</v>
      </c>
      <c r="B152" s="14">
        <f t="shared" si="7"/>
        <v>1.7378147196982767</v>
      </c>
    </row>
    <row r="153" spans="1:2" ht="15.75" x14ac:dyDescent="0.25">
      <c r="A153" s="13">
        <f>A152+1</f>
        <v>152</v>
      </c>
      <c r="B153" s="14">
        <f t="shared" si="7"/>
        <v>1.7435595774162693</v>
      </c>
    </row>
    <row r="154" spans="1:2" ht="15.75" x14ac:dyDescent="0.25">
      <c r="A154" s="13">
        <f t="shared" ref="A154:A201" si="9">A153+1</f>
        <v>153</v>
      </c>
      <c r="B154" s="14">
        <f t="shared" si="7"/>
        <v>1.7492855684535902</v>
      </c>
    </row>
    <row r="155" spans="1:2" ht="15.75" x14ac:dyDescent="0.25">
      <c r="A155" s="13">
        <f t="shared" si="9"/>
        <v>154</v>
      </c>
      <c r="B155" s="14">
        <f t="shared" si="7"/>
        <v>1.7549928774784245</v>
      </c>
    </row>
    <row r="156" spans="1:2" ht="15.75" x14ac:dyDescent="0.25">
      <c r="A156" s="13">
        <f t="shared" si="9"/>
        <v>155</v>
      </c>
      <c r="B156" s="14">
        <f t="shared" si="7"/>
        <v>1.7606816861659009</v>
      </c>
    </row>
    <row r="157" spans="1:2" ht="15.75" x14ac:dyDescent="0.25">
      <c r="A157" s="13">
        <f t="shared" si="9"/>
        <v>156</v>
      </c>
      <c r="B157" s="14">
        <f t="shared" si="7"/>
        <v>1.7663521732655694</v>
      </c>
    </row>
    <row r="158" spans="1:2" ht="15.75" x14ac:dyDescent="0.25">
      <c r="A158" s="13">
        <f t="shared" si="9"/>
        <v>157</v>
      </c>
      <c r="B158" s="14">
        <f t="shared" si="7"/>
        <v>1.772004514666935</v>
      </c>
    </row>
    <row r="159" spans="1:2" ht="15.75" x14ac:dyDescent="0.25">
      <c r="A159" s="13">
        <f t="shared" si="9"/>
        <v>158</v>
      </c>
      <c r="B159" s="14">
        <f t="shared" si="7"/>
        <v>1.7776388834631178</v>
      </c>
    </row>
    <row r="160" spans="1:2" ht="15.75" x14ac:dyDescent="0.25">
      <c r="A160" s="13">
        <f t="shared" si="9"/>
        <v>159</v>
      </c>
      <c r="B160" s="14">
        <f t="shared" si="7"/>
        <v>1.7832554500127009</v>
      </c>
    </row>
    <row r="161" spans="1:2" ht="15.75" x14ac:dyDescent="0.25">
      <c r="A161" s="13">
        <f t="shared" si="9"/>
        <v>160</v>
      </c>
      <c r="B161" s="14">
        <f t="shared" si="7"/>
        <v>1.7888543819998317</v>
      </c>
    </row>
    <row r="162" spans="1:2" ht="15.75" x14ac:dyDescent="0.25">
      <c r="A162" s="13">
        <f t="shared" si="9"/>
        <v>161</v>
      </c>
      <c r="B162" s="14">
        <f t="shared" si="7"/>
        <v>1.794435844492636</v>
      </c>
    </row>
    <row r="163" spans="1:2" ht="15.75" x14ac:dyDescent="0.25">
      <c r="A163" s="13">
        <f t="shared" si="9"/>
        <v>162</v>
      </c>
      <c r="B163" s="14">
        <f t="shared" si="7"/>
        <v>1.8</v>
      </c>
    </row>
    <row r="164" spans="1:2" ht="15.75" x14ac:dyDescent="0.25">
      <c r="A164" s="13">
        <f t="shared" si="9"/>
        <v>163</v>
      </c>
      <c r="B164" s="14">
        <f t="shared" si="7"/>
        <v>1.8055470085267789</v>
      </c>
    </row>
    <row r="165" spans="1:2" ht="15.75" x14ac:dyDescent="0.25">
      <c r="A165" s="13">
        <f t="shared" si="9"/>
        <v>164</v>
      </c>
      <c r="B165" s="14">
        <f t="shared" si="7"/>
        <v>1.8110770276274832</v>
      </c>
    </row>
    <row r="166" spans="1:2" ht="15.75" x14ac:dyDescent="0.25">
      <c r="A166" s="13">
        <f t="shared" si="9"/>
        <v>165</v>
      </c>
      <c r="B166" s="14">
        <f t="shared" ref="B166:B201" si="10">SQRT(A166/50)</f>
        <v>1.8165902124584949</v>
      </c>
    </row>
    <row r="167" spans="1:2" ht="15.75" x14ac:dyDescent="0.25">
      <c r="A167" s="13">
        <f t="shared" si="9"/>
        <v>166</v>
      </c>
      <c r="B167" s="14">
        <f t="shared" si="10"/>
        <v>1.8220867158288598</v>
      </c>
    </row>
    <row r="168" spans="1:2" ht="15.75" x14ac:dyDescent="0.25">
      <c r="A168" s="13">
        <f t="shared" si="9"/>
        <v>167</v>
      </c>
      <c r="B168" s="14">
        <f t="shared" si="10"/>
        <v>1.8275666882497066</v>
      </c>
    </row>
    <row r="169" spans="1:2" ht="15.75" x14ac:dyDescent="0.25">
      <c r="A169" s="13">
        <f t="shared" si="9"/>
        <v>168</v>
      </c>
      <c r="B169" s="14">
        <f t="shared" si="10"/>
        <v>1.833030277982336</v>
      </c>
    </row>
    <row r="170" spans="1:2" ht="15.75" x14ac:dyDescent="0.25">
      <c r="A170" s="13">
        <f t="shared" si="9"/>
        <v>169</v>
      </c>
      <c r="B170" s="14">
        <f t="shared" si="10"/>
        <v>1.8384776310850235</v>
      </c>
    </row>
    <row r="171" spans="1:2" ht="15.75" x14ac:dyDescent="0.25">
      <c r="A171" s="13">
        <f t="shared" si="9"/>
        <v>170</v>
      </c>
      <c r="B171" s="14">
        <f t="shared" si="10"/>
        <v>1.8439088914585775</v>
      </c>
    </row>
    <row r="172" spans="1:2" ht="15.75" x14ac:dyDescent="0.25">
      <c r="A172" s="13">
        <f t="shared" si="9"/>
        <v>171</v>
      </c>
      <c r="B172" s="14">
        <f t="shared" si="10"/>
        <v>1.8493242008906929</v>
      </c>
    </row>
    <row r="173" spans="1:2" ht="15.75" x14ac:dyDescent="0.25">
      <c r="A173" s="13">
        <f t="shared" si="9"/>
        <v>172</v>
      </c>
      <c r="B173" s="14">
        <f t="shared" si="10"/>
        <v>1.8547236990991407</v>
      </c>
    </row>
    <row r="174" spans="1:2" ht="15.75" x14ac:dyDescent="0.25">
      <c r="A174" s="13">
        <f t="shared" si="9"/>
        <v>173</v>
      </c>
      <c r="B174" s="14">
        <f t="shared" si="10"/>
        <v>1.8601075237738274</v>
      </c>
    </row>
    <row r="175" spans="1:2" ht="15.75" x14ac:dyDescent="0.25">
      <c r="A175" s="13">
        <f t="shared" si="9"/>
        <v>174</v>
      </c>
      <c r="B175" s="14">
        <f t="shared" si="10"/>
        <v>1.8654758106177629</v>
      </c>
    </row>
    <row r="176" spans="1:2" ht="15.75" x14ac:dyDescent="0.25">
      <c r="A176" s="13">
        <f t="shared" si="9"/>
        <v>175</v>
      </c>
      <c r="B176" s="14">
        <f t="shared" si="10"/>
        <v>1.8708286933869707</v>
      </c>
    </row>
    <row r="177" spans="1:2" ht="15.75" x14ac:dyDescent="0.25">
      <c r="A177" s="13">
        <f t="shared" si="9"/>
        <v>176</v>
      </c>
      <c r="B177" s="14">
        <f t="shared" si="10"/>
        <v>1.8761663039293719</v>
      </c>
    </row>
    <row r="178" spans="1:2" ht="15.75" x14ac:dyDescent="0.25">
      <c r="A178" s="13">
        <f t="shared" si="9"/>
        <v>177</v>
      </c>
      <c r="B178" s="14">
        <f t="shared" si="10"/>
        <v>1.8814887722226779</v>
      </c>
    </row>
    <row r="179" spans="1:2" ht="15.75" x14ac:dyDescent="0.25">
      <c r="A179" s="13">
        <f t="shared" si="9"/>
        <v>178</v>
      </c>
      <c r="B179" s="14">
        <f t="shared" si="10"/>
        <v>1.8867962264113207</v>
      </c>
    </row>
    <row r="180" spans="1:2" ht="15.75" x14ac:dyDescent="0.25">
      <c r="A180" s="13">
        <f t="shared" si="9"/>
        <v>179</v>
      </c>
      <c r="B180" s="14">
        <f t="shared" si="10"/>
        <v>1.8920887928424501</v>
      </c>
    </row>
    <row r="181" spans="1:2" ht="15.75" x14ac:dyDescent="0.25">
      <c r="A181" s="13">
        <f t="shared" si="9"/>
        <v>180</v>
      </c>
      <c r="B181" s="14">
        <f t="shared" si="10"/>
        <v>1.8973665961010275</v>
      </c>
    </row>
    <row r="182" spans="1:2" ht="15.75" x14ac:dyDescent="0.25">
      <c r="A182" s="13">
        <f t="shared" si="9"/>
        <v>181</v>
      </c>
      <c r="B182" s="14">
        <f t="shared" si="10"/>
        <v>1.9026297590440449</v>
      </c>
    </row>
    <row r="183" spans="1:2" ht="15.75" x14ac:dyDescent="0.25">
      <c r="A183" s="13">
        <f t="shared" si="9"/>
        <v>182</v>
      </c>
      <c r="B183" s="14">
        <f t="shared" si="10"/>
        <v>1.9078784028338913</v>
      </c>
    </row>
    <row r="184" spans="1:2" ht="15.75" x14ac:dyDescent="0.25">
      <c r="A184" s="13">
        <f t="shared" si="9"/>
        <v>183</v>
      </c>
      <c r="B184" s="14">
        <f t="shared" si="10"/>
        <v>1.9131126469708992</v>
      </c>
    </row>
    <row r="185" spans="1:2" ht="15.75" x14ac:dyDescent="0.25">
      <c r="A185" s="13">
        <f t="shared" si="9"/>
        <v>184</v>
      </c>
      <c r="B185" s="14">
        <f t="shared" si="10"/>
        <v>1.9183326093250879</v>
      </c>
    </row>
    <row r="186" spans="1:2" ht="15.75" x14ac:dyDescent="0.25">
      <c r="A186" s="13">
        <f t="shared" si="9"/>
        <v>185</v>
      </c>
      <c r="B186" s="14">
        <f t="shared" si="10"/>
        <v>1.9235384061671346</v>
      </c>
    </row>
    <row r="187" spans="1:2" ht="15.75" x14ac:dyDescent="0.25">
      <c r="A187" s="13">
        <f t="shared" si="9"/>
        <v>186</v>
      </c>
      <c r="B187" s="14">
        <f t="shared" si="10"/>
        <v>1.9287301521985911</v>
      </c>
    </row>
    <row r="188" spans="1:2" ht="15.75" x14ac:dyDescent="0.25">
      <c r="A188" s="13">
        <f t="shared" si="9"/>
        <v>187</v>
      </c>
      <c r="B188" s="14">
        <f t="shared" si="10"/>
        <v>1.9339079605813716</v>
      </c>
    </row>
    <row r="189" spans="1:2" ht="15.75" x14ac:dyDescent="0.25">
      <c r="A189" s="13">
        <f t="shared" si="9"/>
        <v>188</v>
      </c>
      <c r="B189" s="14">
        <f t="shared" si="10"/>
        <v>1.9390719429665315</v>
      </c>
    </row>
    <row r="190" spans="1:2" ht="15.75" x14ac:dyDescent="0.25">
      <c r="A190" s="13">
        <f t="shared" si="9"/>
        <v>189</v>
      </c>
      <c r="B190" s="14">
        <f t="shared" si="10"/>
        <v>1.944222209522358</v>
      </c>
    </row>
    <row r="191" spans="1:2" ht="15.75" x14ac:dyDescent="0.25">
      <c r="A191" s="13">
        <f t="shared" si="9"/>
        <v>190</v>
      </c>
      <c r="B191" s="14">
        <f t="shared" si="10"/>
        <v>1.9493588689617927</v>
      </c>
    </row>
    <row r="192" spans="1:2" ht="15.75" x14ac:dyDescent="0.25">
      <c r="A192" s="13">
        <f t="shared" si="9"/>
        <v>191</v>
      </c>
      <c r="B192" s="14">
        <f t="shared" si="10"/>
        <v>1.9544820285692064</v>
      </c>
    </row>
    <row r="193" spans="1:2" ht="15.75" x14ac:dyDescent="0.25">
      <c r="A193" s="13">
        <f t="shared" si="9"/>
        <v>192</v>
      </c>
      <c r="B193" s="14">
        <f t="shared" si="10"/>
        <v>1.9595917942265424</v>
      </c>
    </row>
    <row r="194" spans="1:2" ht="15.75" x14ac:dyDescent="0.25">
      <c r="A194" s="13">
        <f t="shared" si="9"/>
        <v>193</v>
      </c>
      <c r="B194" s="14">
        <f t="shared" si="10"/>
        <v>1.96468827043885</v>
      </c>
    </row>
    <row r="195" spans="1:2" ht="15.75" x14ac:dyDescent="0.25">
      <c r="A195" s="13">
        <f t="shared" si="9"/>
        <v>194</v>
      </c>
      <c r="B195" s="14">
        <f t="shared" si="10"/>
        <v>1.969771560359221</v>
      </c>
    </row>
    <row r="196" spans="1:2" ht="15.75" x14ac:dyDescent="0.25">
      <c r="A196" s="13">
        <f t="shared" si="9"/>
        <v>195</v>
      </c>
      <c r="B196" s="14">
        <f t="shared" si="10"/>
        <v>1.9748417658131499</v>
      </c>
    </row>
    <row r="197" spans="1:2" ht="15.75" x14ac:dyDescent="0.25">
      <c r="A197" s="13">
        <f t="shared" si="9"/>
        <v>196</v>
      </c>
      <c r="B197" s="14">
        <f t="shared" si="10"/>
        <v>1.9798989873223332</v>
      </c>
    </row>
    <row r="198" spans="1:2" ht="15.75" x14ac:dyDescent="0.25">
      <c r="A198" s="13">
        <f t="shared" si="9"/>
        <v>197</v>
      </c>
      <c r="B198" s="14">
        <f t="shared" si="10"/>
        <v>1.9849433241279208</v>
      </c>
    </row>
    <row r="199" spans="1:2" ht="15.75" x14ac:dyDescent="0.25">
      <c r="A199" s="13">
        <f t="shared" si="9"/>
        <v>198</v>
      </c>
      <c r="B199" s="14">
        <f t="shared" si="10"/>
        <v>1.9899748742132399</v>
      </c>
    </row>
    <row r="200" spans="1:2" ht="15.75" x14ac:dyDescent="0.25">
      <c r="A200" s="13">
        <f t="shared" si="9"/>
        <v>199</v>
      </c>
      <c r="B200" s="14">
        <f t="shared" si="10"/>
        <v>1.9949937343260002</v>
      </c>
    </row>
    <row r="201" spans="1:2" ht="15.75" x14ac:dyDescent="0.25">
      <c r="A201" s="13">
        <f t="shared" si="9"/>
        <v>200</v>
      </c>
      <c r="B201" s="14">
        <f t="shared" si="10"/>
        <v>2</v>
      </c>
    </row>
    <row r="202" spans="1:2" ht="15.75" x14ac:dyDescent="0.25">
      <c r="A202" s="13">
        <v>201</v>
      </c>
      <c r="B202" s="14">
        <f t="shared" ref="B202:B251" si="11">SQRT(A202/50)</f>
        <v>2.0049937655763421</v>
      </c>
    </row>
    <row r="203" spans="1:2" ht="15.75" x14ac:dyDescent="0.25">
      <c r="A203" s="13">
        <f>A202+1</f>
        <v>202</v>
      </c>
      <c r="B203" s="14">
        <f t="shared" si="11"/>
        <v>2.0099751242241779</v>
      </c>
    </row>
    <row r="204" spans="1:2" ht="15.75" x14ac:dyDescent="0.25">
      <c r="A204" s="13">
        <f t="shared" ref="A204:A251" si="12">A203+1</f>
        <v>203</v>
      </c>
      <c r="B204" s="14">
        <f t="shared" si="11"/>
        <v>2.0149441679609885</v>
      </c>
    </row>
    <row r="205" spans="1:2" ht="15.75" x14ac:dyDescent="0.25">
      <c r="A205" s="13">
        <f t="shared" si="12"/>
        <v>204</v>
      </c>
      <c r="B205" s="14">
        <f t="shared" si="11"/>
        <v>2.0199009876724157</v>
      </c>
    </row>
    <row r="206" spans="1:2" ht="15.75" x14ac:dyDescent="0.25">
      <c r="A206" s="13">
        <f t="shared" si="12"/>
        <v>205</v>
      </c>
      <c r="B206" s="14">
        <f t="shared" si="11"/>
        <v>2.0248456731316584</v>
      </c>
    </row>
    <row r="207" spans="1:2" ht="15.75" x14ac:dyDescent="0.25">
      <c r="A207" s="13">
        <f t="shared" si="12"/>
        <v>206</v>
      </c>
      <c r="B207" s="14">
        <f t="shared" si="11"/>
        <v>2.0297783130184439</v>
      </c>
    </row>
    <row r="208" spans="1:2" ht="15.75" x14ac:dyDescent="0.25">
      <c r="A208" s="13">
        <f t="shared" si="12"/>
        <v>207</v>
      </c>
      <c r="B208" s="14">
        <f t="shared" si="11"/>
        <v>2.0346989949375804</v>
      </c>
    </row>
    <row r="209" spans="1:2" ht="15.75" x14ac:dyDescent="0.25">
      <c r="A209" s="13">
        <f t="shared" si="12"/>
        <v>208</v>
      </c>
      <c r="B209" s="14">
        <f t="shared" si="11"/>
        <v>2.0396078054371141</v>
      </c>
    </row>
    <row r="210" spans="1:2" ht="15.75" x14ac:dyDescent="0.25">
      <c r="A210" s="13">
        <f t="shared" si="12"/>
        <v>209</v>
      </c>
      <c r="B210" s="14">
        <f t="shared" si="11"/>
        <v>2.0445048300260873</v>
      </c>
    </row>
    <row r="211" spans="1:2" ht="15.75" x14ac:dyDescent="0.25">
      <c r="A211" s="13">
        <f t="shared" si="12"/>
        <v>210</v>
      </c>
      <c r="B211" s="14">
        <f t="shared" si="11"/>
        <v>2.0493901531919199</v>
      </c>
    </row>
    <row r="212" spans="1:2" ht="15.75" x14ac:dyDescent="0.25">
      <c r="A212" s="13">
        <f t="shared" si="12"/>
        <v>211</v>
      </c>
      <c r="B212" s="14">
        <f t="shared" si="11"/>
        <v>2.0542638584174138</v>
      </c>
    </row>
    <row r="213" spans="1:2" ht="15.75" x14ac:dyDescent="0.25">
      <c r="A213" s="13">
        <f t="shared" si="12"/>
        <v>212</v>
      </c>
      <c r="B213" s="14">
        <f t="shared" si="11"/>
        <v>2.0591260281974</v>
      </c>
    </row>
    <row r="214" spans="1:2" ht="15.75" x14ac:dyDescent="0.25">
      <c r="A214" s="13">
        <f t="shared" si="12"/>
        <v>213</v>
      </c>
      <c r="B214" s="14">
        <f t="shared" si="11"/>
        <v>2.0639767440550294</v>
      </c>
    </row>
    <row r="215" spans="1:2" ht="15.75" x14ac:dyDescent="0.25">
      <c r="A215" s="13">
        <f t="shared" si="12"/>
        <v>214</v>
      </c>
      <c r="B215" s="14">
        <f t="shared" si="11"/>
        <v>2.0688160865577201</v>
      </c>
    </row>
    <row r="216" spans="1:2" ht="15.75" x14ac:dyDescent="0.25">
      <c r="A216" s="13">
        <f t="shared" si="12"/>
        <v>215</v>
      </c>
      <c r="B216" s="14">
        <f t="shared" si="11"/>
        <v>2.0736441353327719</v>
      </c>
    </row>
    <row r="217" spans="1:2" ht="15.75" x14ac:dyDescent="0.25">
      <c r="A217" s="13">
        <f t="shared" si="12"/>
        <v>216</v>
      </c>
      <c r="B217" s="14">
        <f t="shared" si="11"/>
        <v>2.078460969082653</v>
      </c>
    </row>
    <row r="218" spans="1:2" ht="15.75" x14ac:dyDescent="0.25">
      <c r="A218" s="13">
        <f t="shared" si="12"/>
        <v>217</v>
      </c>
      <c r="B218" s="14">
        <f t="shared" si="11"/>
        <v>2.0832666655999659</v>
      </c>
    </row>
    <row r="219" spans="1:2" ht="15.75" x14ac:dyDescent="0.25">
      <c r="A219" s="13">
        <f t="shared" si="12"/>
        <v>218</v>
      </c>
      <c r="B219" s="14">
        <f t="shared" si="11"/>
        <v>2.0880613017821101</v>
      </c>
    </row>
    <row r="220" spans="1:2" ht="15.75" x14ac:dyDescent="0.25">
      <c r="A220" s="13">
        <f t="shared" si="12"/>
        <v>219</v>
      </c>
      <c r="B220" s="14">
        <f t="shared" si="11"/>
        <v>2.0928449536456348</v>
      </c>
    </row>
    <row r="221" spans="1:2" ht="15.75" x14ac:dyDescent="0.25">
      <c r="A221" s="13">
        <f t="shared" si="12"/>
        <v>220</v>
      </c>
      <c r="B221" s="14">
        <f t="shared" si="11"/>
        <v>2.0976176963403033</v>
      </c>
    </row>
    <row r="222" spans="1:2" ht="15.75" x14ac:dyDescent="0.25">
      <c r="A222" s="13">
        <f t="shared" si="12"/>
        <v>221</v>
      </c>
      <c r="B222" s="14">
        <f t="shared" si="11"/>
        <v>2.1023796041628637</v>
      </c>
    </row>
    <row r="223" spans="1:2" ht="15.75" x14ac:dyDescent="0.25">
      <c r="A223" s="13">
        <f t="shared" si="12"/>
        <v>222</v>
      </c>
      <c r="B223" s="14">
        <f t="shared" si="11"/>
        <v>2.1071307505705477</v>
      </c>
    </row>
    <row r="224" spans="1:2" ht="15.75" x14ac:dyDescent="0.25">
      <c r="A224" s="13">
        <f t="shared" si="12"/>
        <v>223</v>
      </c>
      <c r="B224" s="14">
        <f t="shared" si="11"/>
        <v>2.1118712081942874</v>
      </c>
    </row>
    <row r="225" spans="1:2" ht="15.75" x14ac:dyDescent="0.25">
      <c r="A225" s="13">
        <f t="shared" si="12"/>
        <v>224</v>
      </c>
      <c r="B225" s="14">
        <f t="shared" si="11"/>
        <v>2.1166010488516727</v>
      </c>
    </row>
    <row r="226" spans="1:2" ht="15.75" x14ac:dyDescent="0.25">
      <c r="A226" s="13">
        <f t="shared" si="12"/>
        <v>225</v>
      </c>
      <c r="B226" s="14">
        <f t="shared" si="11"/>
        <v>2.1213203435596424</v>
      </c>
    </row>
    <row r="227" spans="1:2" ht="15.75" x14ac:dyDescent="0.25">
      <c r="A227" s="13">
        <f t="shared" si="12"/>
        <v>226</v>
      </c>
      <c r="B227" s="14">
        <f t="shared" si="11"/>
        <v>2.1260291625469296</v>
      </c>
    </row>
    <row r="228" spans="1:2" ht="15.75" x14ac:dyDescent="0.25">
      <c r="A228" s="13">
        <f t="shared" si="12"/>
        <v>227</v>
      </c>
      <c r="B228" s="14">
        <f t="shared" si="11"/>
        <v>2.1307275752662518</v>
      </c>
    </row>
    <row r="229" spans="1:2" ht="15.75" x14ac:dyDescent="0.25">
      <c r="A229" s="13">
        <f t="shared" si="12"/>
        <v>228</v>
      </c>
      <c r="B229" s="14">
        <f t="shared" si="11"/>
        <v>2.1354156504062622</v>
      </c>
    </row>
    <row r="230" spans="1:2" ht="15.75" x14ac:dyDescent="0.25">
      <c r="A230" s="13">
        <f t="shared" si="12"/>
        <v>229</v>
      </c>
      <c r="B230" s="14">
        <f t="shared" si="11"/>
        <v>2.1400934559032696</v>
      </c>
    </row>
    <row r="231" spans="1:2" ht="15.75" x14ac:dyDescent="0.25">
      <c r="A231" s="13">
        <f t="shared" si="12"/>
        <v>230</v>
      </c>
      <c r="B231" s="14">
        <f t="shared" si="11"/>
        <v>2.1447610589527217</v>
      </c>
    </row>
    <row r="232" spans="1:2" ht="15.75" x14ac:dyDescent="0.25">
      <c r="A232" s="13">
        <f t="shared" si="12"/>
        <v>231</v>
      </c>
      <c r="B232" s="14">
        <f t="shared" si="11"/>
        <v>2.1494185260204679</v>
      </c>
    </row>
    <row r="233" spans="1:2" ht="15.75" x14ac:dyDescent="0.25">
      <c r="A233" s="13">
        <f t="shared" si="12"/>
        <v>232</v>
      </c>
      <c r="B233" s="14">
        <f t="shared" si="11"/>
        <v>2.1540659228538015</v>
      </c>
    </row>
    <row r="234" spans="1:2" ht="15.75" x14ac:dyDescent="0.25">
      <c r="A234" s="13">
        <f t="shared" si="12"/>
        <v>233</v>
      </c>
      <c r="B234" s="14">
        <f t="shared" si="11"/>
        <v>2.1587033144922905</v>
      </c>
    </row>
    <row r="235" spans="1:2" ht="15.75" x14ac:dyDescent="0.25">
      <c r="A235" s="13">
        <f t="shared" si="12"/>
        <v>234</v>
      </c>
      <c r="B235" s="14">
        <f t="shared" si="11"/>
        <v>2.1633307652783933</v>
      </c>
    </row>
    <row r="236" spans="1:2" ht="15.75" x14ac:dyDescent="0.25">
      <c r="A236" s="13">
        <f t="shared" si="12"/>
        <v>235</v>
      </c>
      <c r="B236" s="14">
        <f t="shared" si="11"/>
        <v>2.16794833886788</v>
      </c>
    </row>
    <row r="237" spans="1:2" ht="15.75" x14ac:dyDescent="0.25">
      <c r="A237" s="13">
        <f t="shared" si="12"/>
        <v>236</v>
      </c>
      <c r="B237" s="14">
        <f t="shared" si="11"/>
        <v>2.1725560982400429</v>
      </c>
    </row>
    <row r="238" spans="1:2" ht="15.75" x14ac:dyDescent="0.25">
      <c r="A238" s="13">
        <f t="shared" si="12"/>
        <v>237</v>
      </c>
      <c r="B238" s="14">
        <f t="shared" si="11"/>
        <v>2.1771541057077242</v>
      </c>
    </row>
    <row r="239" spans="1:2" ht="15.75" x14ac:dyDescent="0.25">
      <c r="A239" s="13">
        <f t="shared" si="12"/>
        <v>238</v>
      </c>
      <c r="B239" s="14">
        <f t="shared" si="11"/>
        <v>2.1817424229271429</v>
      </c>
    </row>
    <row r="240" spans="1:2" ht="15.75" x14ac:dyDescent="0.25">
      <c r="A240" s="13">
        <f t="shared" si="12"/>
        <v>239</v>
      </c>
      <c r="B240" s="14">
        <f t="shared" si="11"/>
        <v>2.1863211109075449</v>
      </c>
    </row>
    <row r="241" spans="1:2" ht="15.75" x14ac:dyDescent="0.25">
      <c r="A241" s="13">
        <f t="shared" si="12"/>
        <v>240</v>
      </c>
      <c r="B241" s="14">
        <f t="shared" si="11"/>
        <v>2.1908902300206643</v>
      </c>
    </row>
    <row r="242" spans="1:2" ht="15.75" x14ac:dyDescent="0.25">
      <c r="A242" s="13">
        <f t="shared" si="12"/>
        <v>241</v>
      </c>
      <c r="B242" s="14">
        <f t="shared" si="11"/>
        <v>2.1954498400100149</v>
      </c>
    </row>
    <row r="243" spans="1:2" ht="15.75" x14ac:dyDescent="0.25">
      <c r="A243" s="13">
        <f t="shared" si="12"/>
        <v>242</v>
      </c>
      <c r="B243" s="14">
        <f t="shared" si="11"/>
        <v>2.2000000000000002</v>
      </c>
    </row>
    <row r="244" spans="1:2" ht="15.75" x14ac:dyDescent="0.25">
      <c r="A244" s="13">
        <f t="shared" si="12"/>
        <v>243</v>
      </c>
      <c r="B244" s="14">
        <f t="shared" si="11"/>
        <v>2.2045407685048604</v>
      </c>
    </row>
    <row r="245" spans="1:2" ht="15.75" x14ac:dyDescent="0.25">
      <c r="A245" s="13">
        <f t="shared" si="12"/>
        <v>244</v>
      </c>
      <c r="B245" s="14">
        <f t="shared" si="11"/>
        <v>2.2090722034374521</v>
      </c>
    </row>
    <row r="246" spans="1:2" ht="15.75" x14ac:dyDescent="0.25">
      <c r="A246" s="13">
        <f t="shared" si="12"/>
        <v>245</v>
      </c>
      <c r="B246" s="14">
        <f t="shared" si="11"/>
        <v>2.2135943621178655</v>
      </c>
    </row>
    <row r="247" spans="1:2" ht="15.75" x14ac:dyDescent="0.25">
      <c r="A247" s="13">
        <f t="shared" si="12"/>
        <v>246</v>
      </c>
      <c r="B247" s="14">
        <f t="shared" si="11"/>
        <v>2.2181073012818833</v>
      </c>
    </row>
    <row r="248" spans="1:2" ht="15.75" x14ac:dyDescent="0.25">
      <c r="A248" s="13">
        <f t="shared" si="12"/>
        <v>247</v>
      </c>
      <c r="B248" s="14">
        <f t="shared" si="11"/>
        <v>2.2226110770892871</v>
      </c>
    </row>
    <row r="249" spans="1:2" ht="15.75" x14ac:dyDescent="0.25">
      <c r="A249" s="13">
        <f t="shared" si="12"/>
        <v>248</v>
      </c>
      <c r="B249" s="14">
        <f t="shared" si="11"/>
        <v>2.2271057451320089</v>
      </c>
    </row>
    <row r="250" spans="1:2" ht="15.75" x14ac:dyDescent="0.25">
      <c r="A250" s="13">
        <f t="shared" si="12"/>
        <v>249</v>
      </c>
      <c r="B250" s="14">
        <f t="shared" si="11"/>
        <v>2.23159136044214</v>
      </c>
    </row>
    <row r="251" spans="1:2" ht="15.75" x14ac:dyDescent="0.25">
      <c r="A251" s="13">
        <f t="shared" si="12"/>
        <v>250</v>
      </c>
      <c r="B251" s="14">
        <f t="shared" si="11"/>
        <v>2.2360679774997898</v>
      </c>
    </row>
    <row r="252" spans="1:2" ht="15.75" x14ac:dyDescent="0.25">
      <c r="A252" s="13">
        <v>251</v>
      </c>
      <c r="B252" s="14">
        <f t="shared" ref="B252:B301" si="13">SQRT(A252/50)</f>
        <v>2.2405356502408078</v>
      </c>
    </row>
    <row r="253" spans="1:2" ht="15.75" x14ac:dyDescent="0.25">
      <c r="A253" s="13">
        <f>A252+1</f>
        <v>252</v>
      </c>
      <c r="B253" s="14">
        <f t="shared" si="13"/>
        <v>2.2449944320643649</v>
      </c>
    </row>
    <row r="254" spans="1:2" ht="15.75" x14ac:dyDescent="0.25">
      <c r="A254" s="13">
        <f t="shared" ref="A254:A301" si="14">A253+1</f>
        <v>253</v>
      </c>
      <c r="B254" s="14">
        <f t="shared" si="13"/>
        <v>2.2494443758403984</v>
      </c>
    </row>
    <row r="255" spans="1:2" ht="15.75" x14ac:dyDescent="0.25">
      <c r="A255" s="13">
        <f t="shared" si="14"/>
        <v>254</v>
      </c>
      <c r="B255" s="14">
        <f t="shared" si="13"/>
        <v>2.2538855339169288</v>
      </c>
    </row>
    <row r="256" spans="1:2" ht="15.75" x14ac:dyDescent="0.25">
      <c r="A256" s="13">
        <f t="shared" si="14"/>
        <v>255</v>
      </c>
      <c r="B256" s="14">
        <f t="shared" si="13"/>
        <v>2.2583179581272428</v>
      </c>
    </row>
    <row r="257" spans="1:2" ht="15.75" x14ac:dyDescent="0.25">
      <c r="A257" s="13">
        <f t="shared" si="14"/>
        <v>256</v>
      </c>
      <c r="B257" s="14">
        <f t="shared" si="13"/>
        <v>2.2627416997969521</v>
      </c>
    </row>
    <row r="258" spans="1:2" ht="15.75" x14ac:dyDescent="0.25">
      <c r="A258" s="13">
        <f t="shared" si="14"/>
        <v>257</v>
      </c>
      <c r="B258" s="14">
        <f t="shared" si="13"/>
        <v>2.2671568097509267</v>
      </c>
    </row>
    <row r="259" spans="1:2" ht="15.75" x14ac:dyDescent="0.25">
      <c r="A259" s="13">
        <f t="shared" si="14"/>
        <v>258</v>
      </c>
      <c r="B259" s="14">
        <f t="shared" si="13"/>
        <v>2.2715633383201093</v>
      </c>
    </row>
    <row r="260" spans="1:2" ht="15.75" x14ac:dyDescent="0.25">
      <c r="A260" s="13">
        <f t="shared" si="14"/>
        <v>259</v>
      </c>
      <c r="B260" s="14">
        <f t="shared" si="13"/>
        <v>2.2759613353482084</v>
      </c>
    </row>
    <row r="261" spans="1:2" ht="15.75" x14ac:dyDescent="0.25">
      <c r="A261" s="13">
        <f t="shared" si="14"/>
        <v>260</v>
      </c>
      <c r="B261" s="14">
        <f t="shared" si="13"/>
        <v>2.2803508501982761</v>
      </c>
    </row>
    <row r="262" spans="1:2" ht="15.75" x14ac:dyDescent="0.25">
      <c r="A262" s="13">
        <f t="shared" si="14"/>
        <v>261</v>
      </c>
      <c r="B262" s="14">
        <f t="shared" si="13"/>
        <v>2.2847319317591723</v>
      </c>
    </row>
    <row r="263" spans="1:2" ht="15.75" x14ac:dyDescent="0.25">
      <c r="A263" s="13">
        <f t="shared" si="14"/>
        <v>262</v>
      </c>
      <c r="B263" s="14">
        <f t="shared" si="13"/>
        <v>2.2891046284519194</v>
      </c>
    </row>
    <row r="264" spans="1:2" ht="15.75" x14ac:dyDescent="0.25">
      <c r="A264" s="13">
        <f t="shared" si="14"/>
        <v>263</v>
      </c>
      <c r="B264" s="14">
        <f t="shared" si="13"/>
        <v>2.2934689882359431</v>
      </c>
    </row>
    <row r="265" spans="1:2" ht="15.75" x14ac:dyDescent="0.25">
      <c r="A265" s="13">
        <f t="shared" si="14"/>
        <v>264</v>
      </c>
      <c r="B265" s="14">
        <f t="shared" si="13"/>
        <v>2.2978250586152114</v>
      </c>
    </row>
    <row r="266" spans="1:2" ht="15.75" x14ac:dyDescent="0.25">
      <c r="A266" s="13">
        <f t="shared" si="14"/>
        <v>265</v>
      </c>
      <c r="B266" s="14">
        <f t="shared" si="13"/>
        <v>2.3021728866442674</v>
      </c>
    </row>
    <row r="267" spans="1:2" ht="15.75" x14ac:dyDescent="0.25">
      <c r="A267" s="13">
        <f t="shared" si="14"/>
        <v>266</v>
      </c>
      <c r="B267" s="14">
        <f t="shared" si="13"/>
        <v>2.3065125189341593</v>
      </c>
    </row>
    <row r="268" spans="1:2" ht="15.75" x14ac:dyDescent="0.25">
      <c r="A268" s="13">
        <f t="shared" si="14"/>
        <v>267</v>
      </c>
      <c r="B268" s="14">
        <f t="shared" si="13"/>
        <v>2.3108440016582685</v>
      </c>
    </row>
    <row r="269" spans="1:2" ht="15.75" x14ac:dyDescent="0.25">
      <c r="A269" s="13">
        <f t="shared" si="14"/>
        <v>268</v>
      </c>
      <c r="B269" s="14">
        <f t="shared" si="13"/>
        <v>2.3151673805580453</v>
      </c>
    </row>
    <row r="270" spans="1:2" ht="15.75" x14ac:dyDescent="0.25">
      <c r="A270" s="13">
        <f t="shared" si="14"/>
        <v>269</v>
      </c>
      <c r="B270" s="14">
        <f t="shared" si="13"/>
        <v>2.3194827009486403</v>
      </c>
    </row>
    <row r="271" spans="1:2" ht="15.75" x14ac:dyDescent="0.25">
      <c r="A271" s="13">
        <f t="shared" si="14"/>
        <v>270</v>
      </c>
      <c r="B271" s="14">
        <f t="shared" si="13"/>
        <v>2.3237900077244502</v>
      </c>
    </row>
    <row r="272" spans="1:2" ht="15.75" x14ac:dyDescent="0.25">
      <c r="A272" s="13">
        <f t="shared" si="14"/>
        <v>271</v>
      </c>
      <c r="B272" s="14">
        <f t="shared" si="13"/>
        <v>2.328089345364563</v>
      </c>
    </row>
    <row r="273" spans="1:2" ht="15.75" x14ac:dyDescent="0.25">
      <c r="A273" s="13">
        <f t="shared" si="14"/>
        <v>272</v>
      </c>
      <c r="B273" s="14">
        <f t="shared" si="13"/>
        <v>2.3323807579381204</v>
      </c>
    </row>
    <row r="274" spans="1:2" ht="15.75" x14ac:dyDescent="0.25">
      <c r="A274" s="13">
        <f t="shared" si="14"/>
        <v>273</v>
      </c>
      <c r="B274" s="14">
        <f t="shared" si="13"/>
        <v>2.3366642891095846</v>
      </c>
    </row>
    <row r="275" spans="1:2" ht="15.75" x14ac:dyDescent="0.25">
      <c r="A275" s="13">
        <f t="shared" si="14"/>
        <v>274</v>
      </c>
      <c r="B275" s="14">
        <f t="shared" si="13"/>
        <v>2.340939982143925</v>
      </c>
    </row>
    <row r="276" spans="1:2" ht="15.75" x14ac:dyDescent="0.25">
      <c r="A276" s="13">
        <f t="shared" si="14"/>
        <v>275</v>
      </c>
      <c r="B276" s="14">
        <f t="shared" si="13"/>
        <v>2.3452078799117149</v>
      </c>
    </row>
    <row r="277" spans="1:2" ht="15.75" x14ac:dyDescent="0.25">
      <c r="A277" s="13">
        <f t="shared" si="14"/>
        <v>276</v>
      </c>
      <c r="B277" s="14">
        <f t="shared" si="13"/>
        <v>2.3494680248941462</v>
      </c>
    </row>
    <row r="278" spans="1:2" ht="15.75" x14ac:dyDescent="0.25">
      <c r="A278" s="13">
        <f t="shared" si="14"/>
        <v>277</v>
      </c>
      <c r="B278" s="14">
        <f t="shared" si="13"/>
        <v>2.3537204591879641</v>
      </c>
    </row>
    <row r="279" spans="1:2" ht="15.75" x14ac:dyDescent="0.25">
      <c r="A279" s="13">
        <f t="shared" si="14"/>
        <v>278</v>
      </c>
      <c r="B279" s="14">
        <f t="shared" si="13"/>
        <v>2.3579652245103193</v>
      </c>
    </row>
    <row r="280" spans="1:2" ht="15.75" x14ac:dyDescent="0.25">
      <c r="A280" s="13">
        <f t="shared" si="14"/>
        <v>279</v>
      </c>
      <c r="B280" s="14">
        <f t="shared" si="13"/>
        <v>2.3622023622035435</v>
      </c>
    </row>
    <row r="281" spans="1:2" ht="15.75" x14ac:dyDescent="0.25">
      <c r="A281" s="13">
        <f t="shared" si="14"/>
        <v>280</v>
      </c>
      <c r="B281" s="14">
        <f t="shared" si="13"/>
        <v>2.3664319132398464</v>
      </c>
    </row>
    <row r="282" spans="1:2" ht="15.75" x14ac:dyDescent="0.25">
      <c r="A282" s="13">
        <f t="shared" si="14"/>
        <v>281</v>
      </c>
      <c r="B282" s="14">
        <f t="shared" si="13"/>
        <v>2.3706539182259396</v>
      </c>
    </row>
    <row r="283" spans="1:2" ht="15.75" x14ac:dyDescent="0.25">
      <c r="A283" s="13">
        <f t="shared" si="14"/>
        <v>282</v>
      </c>
      <c r="B283" s="14">
        <f t="shared" si="13"/>
        <v>2.3748684174075834</v>
      </c>
    </row>
    <row r="284" spans="1:2" ht="15.75" x14ac:dyDescent="0.25">
      <c r="A284" s="13">
        <f t="shared" si="14"/>
        <v>283</v>
      </c>
      <c r="B284" s="14">
        <f t="shared" si="13"/>
        <v>2.3790754506740637</v>
      </c>
    </row>
    <row r="285" spans="1:2" ht="15.75" x14ac:dyDescent="0.25">
      <c r="A285" s="13">
        <f t="shared" si="14"/>
        <v>284</v>
      </c>
      <c r="B285" s="14">
        <f t="shared" si="13"/>
        <v>2.3832750575625967</v>
      </c>
    </row>
    <row r="286" spans="1:2" ht="15.75" x14ac:dyDescent="0.25">
      <c r="A286" s="13">
        <f t="shared" si="14"/>
        <v>285</v>
      </c>
      <c r="B286" s="14">
        <f t="shared" si="13"/>
        <v>2.3874672772626644</v>
      </c>
    </row>
    <row r="287" spans="1:2" ht="15.75" x14ac:dyDescent="0.25">
      <c r="A287" s="13">
        <f t="shared" si="14"/>
        <v>286</v>
      </c>
      <c r="B287" s="14">
        <f t="shared" si="13"/>
        <v>2.3916521486202797</v>
      </c>
    </row>
    <row r="288" spans="1:2" ht="15.75" x14ac:dyDescent="0.25">
      <c r="A288" s="13">
        <f t="shared" si="14"/>
        <v>287</v>
      </c>
      <c r="B288" s="14">
        <f t="shared" si="13"/>
        <v>2.3958297101421877</v>
      </c>
    </row>
    <row r="289" spans="1:2" ht="15.75" x14ac:dyDescent="0.25">
      <c r="A289" s="13">
        <f t="shared" si="14"/>
        <v>288</v>
      </c>
      <c r="B289" s="14">
        <f t="shared" si="13"/>
        <v>2.4</v>
      </c>
    </row>
    <row r="290" spans="1:2" ht="15.75" x14ac:dyDescent="0.25">
      <c r="A290" s="13">
        <f t="shared" si="14"/>
        <v>289</v>
      </c>
      <c r="B290" s="14">
        <f t="shared" si="13"/>
        <v>2.4041630560342617</v>
      </c>
    </row>
    <row r="291" spans="1:2" ht="15.75" x14ac:dyDescent="0.25">
      <c r="A291" s="13">
        <f t="shared" si="14"/>
        <v>290</v>
      </c>
      <c r="B291" s="14">
        <f t="shared" si="13"/>
        <v>2.4083189157584592</v>
      </c>
    </row>
    <row r="292" spans="1:2" ht="15.75" x14ac:dyDescent="0.25">
      <c r="A292" s="13">
        <f t="shared" si="14"/>
        <v>291</v>
      </c>
      <c r="B292" s="14">
        <f t="shared" si="13"/>
        <v>2.4124676163629637</v>
      </c>
    </row>
    <row r="293" spans="1:2" ht="15.75" x14ac:dyDescent="0.25">
      <c r="A293" s="13">
        <f t="shared" si="14"/>
        <v>292</v>
      </c>
      <c r="B293" s="14">
        <f t="shared" si="13"/>
        <v>2.4166091947189146</v>
      </c>
    </row>
    <row r="294" spans="1:2" ht="15.75" x14ac:dyDescent="0.25">
      <c r="A294" s="13">
        <f t="shared" si="14"/>
        <v>293</v>
      </c>
      <c r="B294" s="14">
        <f t="shared" si="13"/>
        <v>2.4207436873820409</v>
      </c>
    </row>
    <row r="295" spans="1:2" ht="15.75" x14ac:dyDescent="0.25">
      <c r="A295" s="13">
        <f t="shared" si="14"/>
        <v>294</v>
      </c>
      <c r="B295" s="14">
        <f t="shared" si="13"/>
        <v>2.4248711305964283</v>
      </c>
    </row>
    <row r="296" spans="1:2" ht="15.75" x14ac:dyDescent="0.25">
      <c r="A296" s="13">
        <f t="shared" si="14"/>
        <v>295</v>
      </c>
      <c r="B296" s="14">
        <f t="shared" si="13"/>
        <v>2.4289915602982237</v>
      </c>
    </row>
    <row r="297" spans="1:2" ht="15.75" x14ac:dyDescent="0.25">
      <c r="A297" s="13">
        <f t="shared" si="14"/>
        <v>296</v>
      </c>
      <c r="B297" s="14">
        <f t="shared" si="13"/>
        <v>2.4331050121192876</v>
      </c>
    </row>
    <row r="298" spans="1:2" ht="15.75" x14ac:dyDescent="0.25">
      <c r="A298" s="13">
        <f t="shared" si="14"/>
        <v>297</v>
      </c>
      <c r="B298" s="14">
        <f t="shared" si="13"/>
        <v>2.4372115213907883</v>
      </c>
    </row>
    <row r="299" spans="1:2" ht="15.75" x14ac:dyDescent="0.25">
      <c r="A299" s="13">
        <f t="shared" si="14"/>
        <v>298</v>
      </c>
      <c r="B299" s="14">
        <f t="shared" si="13"/>
        <v>2.4413111231467406</v>
      </c>
    </row>
    <row r="300" spans="1:2" ht="15.75" x14ac:dyDescent="0.25">
      <c r="A300" s="13">
        <f t="shared" si="14"/>
        <v>299</v>
      </c>
      <c r="B300" s="14">
        <f t="shared" si="13"/>
        <v>2.4454038521274968</v>
      </c>
    </row>
    <row r="301" spans="1:2" ht="15.75" x14ac:dyDescent="0.25">
      <c r="A301" s="13">
        <f t="shared" si="14"/>
        <v>300</v>
      </c>
      <c r="B301" s="14">
        <f t="shared" si="13"/>
        <v>2.4494897427831779</v>
      </c>
    </row>
    <row r="302" spans="1:2" ht="15.75" x14ac:dyDescent="0.25">
      <c r="A302" s="13">
        <v>301</v>
      </c>
      <c r="B302" s="14">
        <f t="shared" ref="B302:B351" si="15">SQRT(A302/50)</f>
        <v>2.4535688292770592</v>
      </c>
    </row>
    <row r="303" spans="1:2" ht="15.75" x14ac:dyDescent="0.25">
      <c r="A303" s="13">
        <f>A302+1</f>
        <v>302</v>
      </c>
      <c r="B303" s="14">
        <f t="shared" si="15"/>
        <v>2.4576411454889016</v>
      </c>
    </row>
    <row r="304" spans="1:2" ht="15.75" x14ac:dyDescent="0.25">
      <c r="A304" s="13">
        <f t="shared" ref="A304:A351" si="16">A303+1</f>
        <v>303</v>
      </c>
      <c r="B304" s="14">
        <f t="shared" si="15"/>
        <v>2.4617067250182343</v>
      </c>
    </row>
    <row r="305" spans="1:2" ht="15.75" x14ac:dyDescent="0.25">
      <c r="A305" s="13">
        <f t="shared" si="16"/>
        <v>304</v>
      </c>
      <c r="B305" s="14">
        <f t="shared" si="15"/>
        <v>2.4657656011875906</v>
      </c>
    </row>
    <row r="306" spans="1:2" ht="15.75" x14ac:dyDescent="0.25">
      <c r="A306" s="13">
        <f t="shared" si="16"/>
        <v>305</v>
      </c>
      <c r="B306" s="14">
        <f t="shared" si="15"/>
        <v>2.4698178070456938</v>
      </c>
    </row>
    <row r="307" spans="1:2" ht="15.75" x14ac:dyDescent="0.25">
      <c r="A307" s="13">
        <f t="shared" si="16"/>
        <v>306</v>
      </c>
      <c r="B307" s="14">
        <f t="shared" si="15"/>
        <v>2.4738633753705965</v>
      </c>
    </row>
    <row r="308" spans="1:2" ht="15.75" x14ac:dyDescent="0.25">
      <c r="A308" s="13">
        <f t="shared" si="16"/>
        <v>307</v>
      </c>
      <c r="B308" s="14">
        <f t="shared" si="15"/>
        <v>2.4779023386727732</v>
      </c>
    </row>
    <row r="309" spans="1:2" ht="15.75" x14ac:dyDescent="0.25">
      <c r="A309" s="13">
        <f t="shared" si="16"/>
        <v>308</v>
      </c>
      <c r="B309" s="14">
        <f t="shared" si="15"/>
        <v>2.4819347291981715</v>
      </c>
    </row>
    <row r="310" spans="1:2" ht="15.75" x14ac:dyDescent="0.25">
      <c r="A310" s="13">
        <f t="shared" si="16"/>
        <v>309</v>
      </c>
      <c r="B310" s="14">
        <f t="shared" si="15"/>
        <v>2.4859605789312105</v>
      </c>
    </row>
    <row r="311" spans="1:2" ht="15.75" x14ac:dyDescent="0.25">
      <c r="A311" s="13">
        <f t="shared" si="16"/>
        <v>310</v>
      </c>
      <c r="B311" s="14">
        <f t="shared" si="15"/>
        <v>2.4899799195977463</v>
      </c>
    </row>
    <row r="312" spans="1:2" ht="15.75" x14ac:dyDescent="0.25">
      <c r="A312" s="13">
        <f t="shared" si="16"/>
        <v>311</v>
      </c>
      <c r="B312" s="14">
        <f t="shared" si="15"/>
        <v>2.4939927826679851</v>
      </c>
    </row>
    <row r="313" spans="1:2" ht="15.75" x14ac:dyDescent="0.25">
      <c r="A313" s="13">
        <f t="shared" si="16"/>
        <v>312</v>
      </c>
      <c r="B313" s="14">
        <f t="shared" si="15"/>
        <v>2.4979991993593593</v>
      </c>
    </row>
    <row r="314" spans="1:2" ht="15.75" x14ac:dyDescent="0.25">
      <c r="A314" s="13">
        <f t="shared" si="16"/>
        <v>313</v>
      </c>
      <c r="B314" s="14">
        <f t="shared" si="15"/>
        <v>2.5019992006393608</v>
      </c>
    </row>
    <row r="315" spans="1:2" ht="15.75" x14ac:dyDescent="0.25">
      <c r="A315" s="13">
        <f t="shared" si="16"/>
        <v>314</v>
      </c>
      <c r="B315" s="14">
        <f t="shared" si="15"/>
        <v>2.5059928172283334</v>
      </c>
    </row>
    <row r="316" spans="1:2" ht="15.75" x14ac:dyDescent="0.25">
      <c r="A316" s="13">
        <f t="shared" si="16"/>
        <v>315</v>
      </c>
      <c r="B316" s="14">
        <f t="shared" si="15"/>
        <v>2.5099800796022267</v>
      </c>
    </row>
    <row r="317" spans="1:2" ht="15.75" x14ac:dyDescent="0.25">
      <c r="A317" s="13">
        <f t="shared" si="16"/>
        <v>316</v>
      </c>
      <c r="B317" s="14">
        <f t="shared" si="15"/>
        <v>2.5139610179953071</v>
      </c>
    </row>
    <row r="318" spans="1:2" ht="15.75" x14ac:dyDescent="0.25">
      <c r="A318" s="13">
        <f t="shared" si="16"/>
        <v>317</v>
      </c>
      <c r="B318" s="14">
        <f t="shared" si="15"/>
        <v>2.5179356624028344</v>
      </c>
    </row>
    <row r="319" spans="1:2" ht="15.75" x14ac:dyDescent="0.25">
      <c r="A319" s="13">
        <f t="shared" si="16"/>
        <v>318</v>
      </c>
      <c r="B319" s="14">
        <f t="shared" si="15"/>
        <v>2.5219040425836985</v>
      </c>
    </row>
    <row r="320" spans="1:2" ht="15.75" x14ac:dyDescent="0.25">
      <c r="A320" s="13">
        <f t="shared" si="16"/>
        <v>319</v>
      </c>
      <c r="B320" s="14">
        <f t="shared" si="15"/>
        <v>2.5258661880630178</v>
      </c>
    </row>
    <row r="321" spans="1:2" ht="15.75" x14ac:dyDescent="0.25">
      <c r="A321" s="13">
        <f t="shared" si="16"/>
        <v>320</v>
      </c>
      <c r="B321" s="14">
        <f t="shared" si="15"/>
        <v>2.5298221281347035</v>
      </c>
    </row>
    <row r="322" spans="1:2" ht="15.75" x14ac:dyDescent="0.25">
      <c r="A322" s="13">
        <f t="shared" si="16"/>
        <v>321</v>
      </c>
      <c r="B322" s="14">
        <f t="shared" si="15"/>
        <v>2.5337718918639855</v>
      </c>
    </row>
    <row r="323" spans="1:2" ht="15.75" x14ac:dyDescent="0.25">
      <c r="A323" s="13">
        <f t="shared" si="16"/>
        <v>322</v>
      </c>
      <c r="B323" s="14">
        <f t="shared" si="15"/>
        <v>2.5377155080899043</v>
      </c>
    </row>
    <row r="324" spans="1:2" ht="15.75" x14ac:dyDescent="0.25">
      <c r="A324" s="13">
        <f t="shared" si="16"/>
        <v>323</v>
      </c>
      <c r="B324" s="14">
        <f t="shared" si="15"/>
        <v>2.5416530054277668</v>
      </c>
    </row>
    <row r="325" spans="1:2" ht="15.75" x14ac:dyDescent="0.25">
      <c r="A325" s="13">
        <f t="shared" si="16"/>
        <v>324</v>
      </c>
      <c r="B325" s="14">
        <f t="shared" si="15"/>
        <v>2.545584412271571</v>
      </c>
    </row>
    <row r="326" spans="1:2" ht="15.75" x14ac:dyDescent="0.25">
      <c r="A326" s="13">
        <f t="shared" si="16"/>
        <v>325</v>
      </c>
      <c r="B326" s="14">
        <f t="shared" si="15"/>
        <v>2.5495097567963922</v>
      </c>
    </row>
    <row r="327" spans="1:2" ht="15.75" x14ac:dyDescent="0.25">
      <c r="A327" s="13">
        <f t="shared" si="16"/>
        <v>326</v>
      </c>
      <c r="B327" s="14">
        <f t="shared" si="15"/>
        <v>2.5534290669607409</v>
      </c>
    </row>
    <row r="328" spans="1:2" ht="15.75" x14ac:dyDescent="0.25">
      <c r="A328" s="13">
        <f t="shared" si="16"/>
        <v>327</v>
      </c>
      <c r="B328" s="14">
        <f t="shared" si="15"/>
        <v>2.5573423705088842</v>
      </c>
    </row>
    <row r="329" spans="1:2" ht="15.75" x14ac:dyDescent="0.25">
      <c r="A329" s="13">
        <f t="shared" si="16"/>
        <v>328</v>
      </c>
      <c r="B329" s="14">
        <f t="shared" si="15"/>
        <v>2.5612496949731396</v>
      </c>
    </row>
    <row r="330" spans="1:2" ht="15.75" x14ac:dyDescent="0.25">
      <c r="A330" s="13">
        <f t="shared" si="16"/>
        <v>329</v>
      </c>
      <c r="B330" s="14">
        <f t="shared" si="15"/>
        <v>2.565151067676132</v>
      </c>
    </row>
    <row r="331" spans="1:2" ht="15.75" x14ac:dyDescent="0.25">
      <c r="A331" s="13">
        <f t="shared" si="16"/>
        <v>330</v>
      </c>
      <c r="B331" s="14">
        <f t="shared" si="15"/>
        <v>2.5690465157330258</v>
      </c>
    </row>
    <row r="332" spans="1:2" ht="15.75" x14ac:dyDescent="0.25">
      <c r="A332" s="13">
        <f t="shared" si="16"/>
        <v>331</v>
      </c>
      <c r="B332" s="14">
        <f t="shared" si="15"/>
        <v>2.5729360660537215</v>
      </c>
    </row>
    <row r="333" spans="1:2" ht="15.75" x14ac:dyDescent="0.25">
      <c r="A333" s="13">
        <f t="shared" si="16"/>
        <v>332</v>
      </c>
      <c r="B333" s="14">
        <f t="shared" si="15"/>
        <v>2.5768197453450252</v>
      </c>
    </row>
    <row r="334" spans="1:2" ht="15.75" x14ac:dyDescent="0.25">
      <c r="A334" s="13">
        <f t="shared" si="16"/>
        <v>333</v>
      </c>
      <c r="B334" s="14">
        <f t="shared" si="15"/>
        <v>2.5806975801127883</v>
      </c>
    </row>
    <row r="335" spans="1:2" ht="15.75" x14ac:dyDescent="0.25">
      <c r="A335" s="13">
        <f t="shared" si="16"/>
        <v>334</v>
      </c>
      <c r="B335" s="14">
        <f t="shared" si="15"/>
        <v>2.584569596664017</v>
      </c>
    </row>
    <row r="336" spans="1:2" ht="15.75" x14ac:dyDescent="0.25">
      <c r="A336" s="13">
        <f t="shared" si="16"/>
        <v>335</v>
      </c>
      <c r="B336" s="14">
        <f t="shared" si="15"/>
        <v>2.5884358211089569</v>
      </c>
    </row>
    <row r="337" spans="1:2" ht="15.75" x14ac:dyDescent="0.25">
      <c r="A337" s="13">
        <f t="shared" si="16"/>
        <v>336</v>
      </c>
      <c r="B337" s="14">
        <f t="shared" si="15"/>
        <v>2.5922962793631439</v>
      </c>
    </row>
    <row r="338" spans="1:2" ht="15.75" x14ac:dyDescent="0.25">
      <c r="A338" s="13">
        <f t="shared" si="16"/>
        <v>337</v>
      </c>
      <c r="B338" s="14">
        <f t="shared" si="15"/>
        <v>2.5961509971494339</v>
      </c>
    </row>
    <row r="339" spans="1:2" ht="15.75" x14ac:dyDescent="0.25">
      <c r="A339" s="13">
        <f t="shared" si="16"/>
        <v>338</v>
      </c>
      <c r="B339" s="14">
        <f t="shared" si="15"/>
        <v>2.6</v>
      </c>
    </row>
    <row r="340" spans="1:2" ht="15.75" x14ac:dyDescent="0.25">
      <c r="A340" s="13">
        <f t="shared" si="16"/>
        <v>339</v>
      </c>
      <c r="B340" s="14">
        <f t="shared" si="15"/>
        <v>2.6038433132583076</v>
      </c>
    </row>
    <row r="341" spans="1:2" ht="15.75" x14ac:dyDescent="0.25">
      <c r="A341" s="13">
        <f t="shared" si="16"/>
        <v>340</v>
      </c>
      <c r="B341" s="14">
        <f t="shared" si="15"/>
        <v>2.6076809620810595</v>
      </c>
    </row>
    <row r="342" spans="1:2" ht="15.75" x14ac:dyDescent="0.25">
      <c r="A342" s="13">
        <f t="shared" si="16"/>
        <v>341</v>
      </c>
      <c r="B342" s="14">
        <f t="shared" si="15"/>
        <v>2.6115129714401193</v>
      </c>
    </row>
    <row r="343" spans="1:2" ht="15.75" x14ac:dyDescent="0.25">
      <c r="A343" s="13">
        <f t="shared" si="16"/>
        <v>342</v>
      </c>
      <c r="B343" s="14">
        <f t="shared" si="15"/>
        <v>2.6153393661244042</v>
      </c>
    </row>
    <row r="344" spans="1:2" ht="15.75" x14ac:dyDescent="0.25">
      <c r="A344" s="13">
        <f t="shared" si="16"/>
        <v>343</v>
      </c>
      <c r="B344" s="14">
        <f t="shared" si="15"/>
        <v>2.6191601707417589</v>
      </c>
    </row>
    <row r="345" spans="1:2" ht="15.75" x14ac:dyDescent="0.25">
      <c r="A345" s="13">
        <f t="shared" si="16"/>
        <v>344</v>
      </c>
      <c r="B345" s="14">
        <f t="shared" si="15"/>
        <v>2.6229754097208002</v>
      </c>
    </row>
    <row r="346" spans="1:2" ht="15.75" x14ac:dyDescent="0.25">
      <c r="A346" s="13">
        <f t="shared" si="16"/>
        <v>345</v>
      </c>
      <c r="B346" s="14">
        <f t="shared" si="15"/>
        <v>2.6267851073127395</v>
      </c>
    </row>
    <row r="347" spans="1:2" ht="15.75" x14ac:dyDescent="0.25">
      <c r="A347" s="13">
        <f t="shared" si="16"/>
        <v>346</v>
      </c>
      <c r="B347" s="14">
        <f t="shared" si="15"/>
        <v>2.6305892875931809</v>
      </c>
    </row>
    <row r="348" spans="1:2" ht="15.75" x14ac:dyDescent="0.25">
      <c r="A348" s="13">
        <f t="shared" si="16"/>
        <v>347</v>
      </c>
      <c r="B348" s="14">
        <f t="shared" si="15"/>
        <v>2.6343879744638983</v>
      </c>
    </row>
    <row r="349" spans="1:2" ht="15.75" x14ac:dyDescent="0.25">
      <c r="A349" s="13">
        <f t="shared" si="16"/>
        <v>348</v>
      </c>
      <c r="B349" s="14">
        <f t="shared" si="15"/>
        <v>2.6381811916545836</v>
      </c>
    </row>
    <row r="350" spans="1:2" ht="15.75" x14ac:dyDescent="0.25">
      <c r="A350" s="13">
        <f t="shared" si="16"/>
        <v>349</v>
      </c>
      <c r="B350" s="14">
        <f t="shared" si="15"/>
        <v>2.6419689627245813</v>
      </c>
    </row>
    <row r="351" spans="1:2" ht="15.75" x14ac:dyDescent="0.25">
      <c r="A351" s="13">
        <f t="shared" si="16"/>
        <v>350</v>
      </c>
      <c r="B351" s="14">
        <f t="shared" si="15"/>
        <v>2.6457513110645907</v>
      </c>
    </row>
    <row r="352" spans="1:2" ht="15.75" x14ac:dyDescent="0.25">
      <c r="A352" s="13">
        <v>351</v>
      </c>
      <c r="B352" s="14">
        <f t="shared" ref="B352:B401" si="17">SQRT(A352/50)</f>
        <v>2.6495282598983541</v>
      </c>
    </row>
    <row r="353" spans="1:2" ht="15.75" x14ac:dyDescent="0.25">
      <c r="A353" s="13">
        <f>A352+1</f>
        <v>352</v>
      </c>
      <c r="B353" s="14">
        <f t="shared" si="17"/>
        <v>2.6532998322843198</v>
      </c>
    </row>
    <row r="354" spans="1:2" ht="15.75" x14ac:dyDescent="0.25">
      <c r="A354" s="13">
        <f t="shared" ref="A354:A401" si="18">A353+1</f>
        <v>353</v>
      </c>
      <c r="B354" s="14">
        <f t="shared" si="17"/>
        <v>2.6570660511172846</v>
      </c>
    </row>
    <row r="355" spans="1:2" ht="15.75" x14ac:dyDescent="0.25">
      <c r="A355" s="13">
        <f t="shared" si="18"/>
        <v>354</v>
      </c>
      <c r="B355" s="14">
        <f t="shared" si="17"/>
        <v>2.6608269391300143</v>
      </c>
    </row>
    <row r="356" spans="1:2" ht="15.75" x14ac:dyDescent="0.25">
      <c r="A356" s="13">
        <f t="shared" si="18"/>
        <v>355</v>
      </c>
      <c r="B356" s="14">
        <f t="shared" si="17"/>
        <v>2.6645825188948455</v>
      </c>
    </row>
    <row r="357" spans="1:2" ht="15.75" x14ac:dyDescent="0.25">
      <c r="A357" s="13">
        <f t="shared" si="18"/>
        <v>356</v>
      </c>
      <c r="B357" s="14">
        <f t="shared" si="17"/>
        <v>2.6683328128252666</v>
      </c>
    </row>
    <row r="358" spans="1:2" ht="15.75" x14ac:dyDescent="0.25">
      <c r="A358" s="13">
        <f t="shared" si="18"/>
        <v>357</v>
      </c>
      <c r="B358" s="14">
        <f t="shared" si="17"/>
        <v>2.6720778431774774</v>
      </c>
    </row>
    <row r="359" spans="1:2" ht="15.75" x14ac:dyDescent="0.25">
      <c r="A359" s="13">
        <f t="shared" si="18"/>
        <v>358</v>
      </c>
      <c r="B359" s="14">
        <f t="shared" si="17"/>
        <v>2.6758176320519302</v>
      </c>
    </row>
    <row r="360" spans="1:2" ht="15.75" x14ac:dyDescent="0.25">
      <c r="A360" s="13">
        <f t="shared" si="18"/>
        <v>359</v>
      </c>
      <c r="B360" s="14">
        <f t="shared" si="17"/>
        <v>2.6795522013948525</v>
      </c>
    </row>
    <row r="361" spans="1:2" ht="15.75" x14ac:dyDescent="0.25">
      <c r="A361" s="13">
        <f t="shared" si="18"/>
        <v>360</v>
      </c>
      <c r="B361" s="14">
        <f t="shared" si="17"/>
        <v>2.6832815729997477</v>
      </c>
    </row>
    <row r="362" spans="1:2" ht="15.75" x14ac:dyDescent="0.25">
      <c r="A362" s="13">
        <f t="shared" si="18"/>
        <v>361</v>
      </c>
      <c r="B362" s="14">
        <f t="shared" si="17"/>
        <v>2.6870057685088806</v>
      </c>
    </row>
    <row r="363" spans="1:2" ht="15.75" x14ac:dyDescent="0.25">
      <c r="A363" s="13">
        <f t="shared" si="18"/>
        <v>362</v>
      </c>
      <c r="B363" s="14">
        <f t="shared" si="17"/>
        <v>2.6907248094147422</v>
      </c>
    </row>
    <row r="364" spans="1:2" ht="15.75" x14ac:dyDescent="0.25">
      <c r="A364" s="13">
        <f t="shared" si="18"/>
        <v>363</v>
      </c>
      <c r="B364" s="14">
        <f t="shared" si="17"/>
        <v>2.6944387170614958</v>
      </c>
    </row>
    <row r="365" spans="1:2" ht="15.75" x14ac:dyDescent="0.25">
      <c r="A365" s="13">
        <f t="shared" si="18"/>
        <v>364</v>
      </c>
      <c r="B365" s="14">
        <f t="shared" si="17"/>
        <v>2.6981475126464085</v>
      </c>
    </row>
    <row r="366" spans="1:2" ht="15.75" x14ac:dyDescent="0.25">
      <c r="A366" s="13">
        <f t="shared" si="18"/>
        <v>365</v>
      </c>
      <c r="B366" s="14">
        <f t="shared" si="17"/>
        <v>2.7018512172212592</v>
      </c>
    </row>
    <row r="367" spans="1:2" ht="15.75" x14ac:dyDescent="0.25">
      <c r="A367" s="13">
        <f t="shared" si="18"/>
        <v>366</v>
      </c>
      <c r="B367" s="14">
        <f t="shared" si="17"/>
        <v>2.7055498516937369</v>
      </c>
    </row>
    <row r="368" spans="1:2" ht="15.75" x14ac:dyDescent="0.25">
      <c r="A368" s="13">
        <f t="shared" si="18"/>
        <v>367</v>
      </c>
      <c r="B368" s="14">
        <f t="shared" si="17"/>
        <v>2.7092434368288134</v>
      </c>
    </row>
    <row r="369" spans="1:2" ht="15.75" x14ac:dyDescent="0.25">
      <c r="A369" s="13">
        <f t="shared" si="18"/>
        <v>368</v>
      </c>
      <c r="B369" s="14">
        <f t="shared" si="17"/>
        <v>2.7129319932501073</v>
      </c>
    </row>
    <row r="370" spans="1:2" ht="15.75" x14ac:dyDescent="0.25">
      <c r="A370" s="13">
        <f t="shared" si="18"/>
        <v>369</v>
      </c>
      <c r="B370" s="14">
        <f t="shared" si="17"/>
        <v>2.7166155414412252</v>
      </c>
    </row>
    <row r="371" spans="1:2" ht="15.75" x14ac:dyDescent="0.25">
      <c r="A371" s="13">
        <f t="shared" si="18"/>
        <v>370</v>
      </c>
      <c r="B371" s="14">
        <f t="shared" si="17"/>
        <v>2.7202941017470885</v>
      </c>
    </row>
    <row r="372" spans="1:2" ht="15.75" x14ac:dyDescent="0.25">
      <c r="A372" s="13">
        <f t="shared" si="18"/>
        <v>371</v>
      </c>
      <c r="B372" s="14">
        <f t="shared" si="17"/>
        <v>2.7239676943752471</v>
      </c>
    </row>
    <row r="373" spans="1:2" ht="15.75" x14ac:dyDescent="0.25">
      <c r="A373" s="13">
        <f t="shared" si="18"/>
        <v>372</v>
      </c>
      <c r="B373" s="14">
        <f t="shared" si="17"/>
        <v>2.7276363393971712</v>
      </c>
    </row>
    <row r="374" spans="1:2" ht="15.75" x14ac:dyDescent="0.25">
      <c r="A374" s="13">
        <f t="shared" si="18"/>
        <v>373</v>
      </c>
      <c r="B374" s="14">
        <f t="shared" si="17"/>
        <v>2.7313000567495327</v>
      </c>
    </row>
    <row r="375" spans="1:2" ht="15.75" x14ac:dyDescent="0.25">
      <c r="A375" s="13">
        <f t="shared" si="18"/>
        <v>374</v>
      </c>
      <c r="B375" s="14">
        <f t="shared" si="17"/>
        <v>2.7349588662354689</v>
      </c>
    </row>
    <row r="376" spans="1:2" ht="15.75" x14ac:dyDescent="0.25">
      <c r="A376" s="13">
        <f t="shared" si="18"/>
        <v>375</v>
      </c>
      <c r="B376" s="14">
        <f t="shared" si="17"/>
        <v>2.7386127875258306</v>
      </c>
    </row>
    <row r="377" spans="1:2" ht="15.75" x14ac:dyDescent="0.25">
      <c r="A377" s="13">
        <f t="shared" si="18"/>
        <v>376</v>
      </c>
      <c r="B377" s="14">
        <f t="shared" si="17"/>
        <v>2.7422618401604177</v>
      </c>
    </row>
    <row r="378" spans="1:2" ht="15.75" x14ac:dyDescent="0.25">
      <c r="A378" s="13">
        <f t="shared" si="18"/>
        <v>377</v>
      </c>
      <c r="B378" s="14">
        <f t="shared" si="17"/>
        <v>2.745906043549196</v>
      </c>
    </row>
    <row r="379" spans="1:2" ht="15.75" x14ac:dyDescent="0.25">
      <c r="A379" s="13">
        <f t="shared" si="18"/>
        <v>378</v>
      </c>
      <c r="B379" s="14">
        <f t="shared" si="17"/>
        <v>2.7495454169735041</v>
      </c>
    </row>
    <row r="380" spans="1:2" ht="15.75" x14ac:dyDescent="0.25">
      <c r="A380" s="13">
        <f t="shared" si="18"/>
        <v>379</v>
      </c>
      <c r="B380" s="14">
        <f t="shared" si="17"/>
        <v>2.7531799795872409</v>
      </c>
    </row>
    <row r="381" spans="1:2" ht="15.75" x14ac:dyDescent="0.25">
      <c r="A381" s="13">
        <f t="shared" si="18"/>
        <v>380</v>
      </c>
      <c r="B381" s="14">
        <f t="shared" si="17"/>
        <v>2.7568097504180442</v>
      </c>
    </row>
    <row r="382" spans="1:2" ht="15.75" x14ac:dyDescent="0.25">
      <c r="A382" s="13">
        <f t="shared" si="18"/>
        <v>381</v>
      </c>
      <c r="B382" s="14">
        <f t="shared" si="17"/>
        <v>2.7604347483684522</v>
      </c>
    </row>
    <row r="383" spans="1:2" ht="15.75" x14ac:dyDescent="0.25">
      <c r="A383" s="13">
        <f t="shared" si="18"/>
        <v>382</v>
      </c>
      <c r="B383" s="14">
        <f t="shared" si="17"/>
        <v>2.7640549922170505</v>
      </c>
    </row>
    <row r="384" spans="1:2" ht="15.75" x14ac:dyDescent="0.25">
      <c r="A384" s="13">
        <f t="shared" si="18"/>
        <v>383</v>
      </c>
      <c r="B384" s="14">
        <f t="shared" si="17"/>
        <v>2.7676705006196096</v>
      </c>
    </row>
    <row r="385" spans="1:2" ht="15.75" x14ac:dyDescent="0.25">
      <c r="A385" s="13">
        <f t="shared" si="18"/>
        <v>384</v>
      </c>
      <c r="B385" s="14">
        <f t="shared" si="17"/>
        <v>2.7712812921102037</v>
      </c>
    </row>
    <row r="386" spans="1:2" ht="15.75" x14ac:dyDescent="0.25">
      <c r="A386" s="13">
        <f t="shared" si="18"/>
        <v>385</v>
      </c>
      <c r="B386" s="14">
        <f t="shared" si="17"/>
        <v>2.7748873851023217</v>
      </c>
    </row>
    <row r="387" spans="1:2" ht="15.75" x14ac:dyDescent="0.25">
      <c r="A387" s="13">
        <f t="shared" si="18"/>
        <v>386</v>
      </c>
      <c r="B387" s="14">
        <f t="shared" si="17"/>
        <v>2.7784887978899611</v>
      </c>
    </row>
    <row r="388" spans="1:2" ht="15.75" x14ac:dyDescent="0.25">
      <c r="A388" s="13">
        <f t="shared" si="18"/>
        <v>387</v>
      </c>
      <c r="B388" s="14">
        <f t="shared" si="17"/>
        <v>2.7820855486487113</v>
      </c>
    </row>
    <row r="389" spans="1:2" ht="15.75" x14ac:dyDescent="0.25">
      <c r="A389" s="13">
        <f t="shared" si="18"/>
        <v>388</v>
      </c>
      <c r="B389" s="14">
        <f t="shared" si="17"/>
        <v>2.7856776554368237</v>
      </c>
    </row>
    <row r="390" spans="1:2" ht="15.75" x14ac:dyDescent="0.25">
      <c r="A390" s="13">
        <f t="shared" si="18"/>
        <v>389</v>
      </c>
      <c r="B390" s="14">
        <f t="shared" si="17"/>
        <v>2.7892651361962706</v>
      </c>
    </row>
    <row r="391" spans="1:2" ht="15.75" x14ac:dyDescent="0.25">
      <c r="A391" s="13">
        <f t="shared" si="18"/>
        <v>390</v>
      </c>
      <c r="B391" s="14">
        <f t="shared" si="17"/>
        <v>2.7928480087537881</v>
      </c>
    </row>
    <row r="392" spans="1:2" ht="15.75" x14ac:dyDescent="0.25">
      <c r="A392" s="13">
        <f t="shared" si="18"/>
        <v>391</v>
      </c>
      <c r="B392" s="14">
        <f t="shared" si="17"/>
        <v>2.7964262908219126</v>
      </c>
    </row>
    <row r="393" spans="1:2" ht="15.75" x14ac:dyDescent="0.25">
      <c r="A393" s="13">
        <f t="shared" si="18"/>
        <v>392</v>
      </c>
      <c r="B393" s="14">
        <f t="shared" si="17"/>
        <v>2.8</v>
      </c>
    </row>
    <row r="394" spans="1:2" ht="15.75" x14ac:dyDescent="0.25">
      <c r="A394" s="13">
        <f t="shared" si="18"/>
        <v>393</v>
      </c>
      <c r="B394" s="14">
        <f t="shared" si="17"/>
        <v>2.8035691537752374</v>
      </c>
    </row>
    <row r="395" spans="1:2" ht="15.75" x14ac:dyDescent="0.25">
      <c r="A395" s="13">
        <f t="shared" si="18"/>
        <v>394</v>
      </c>
      <c r="B395" s="14">
        <f t="shared" si="17"/>
        <v>2.8071337695236398</v>
      </c>
    </row>
    <row r="396" spans="1:2" ht="15.75" x14ac:dyDescent="0.25">
      <c r="A396" s="13">
        <f t="shared" si="18"/>
        <v>395</v>
      </c>
      <c r="B396" s="14">
        <f t="shared" si="17"/>
        <v>2.8106938645110393</v>
      </c>
    </row>
    <row r="397" spans="1:2" ht="15.75" x14ac:dyDescent="0.25">
      <c r="A397" s="13">
        <f t="shared" si="18"/>
        <v>396</v>
      </c>
      <c r="B397" s="14">
        <f t="shared" si="17"/>
        <v>2.8142494558940578</v>
      </c>
    </row>
    <row r="398" spans="1:2" ht="15.75" x14ac:dyDescent="0.25">
      <c r="A398" s="13">
        <f t="shared" si="18"/>
        <v>397</v>
      </c>
      <c r="B398" s="14">
        <f t="shared" si="17"/>
        <v>2.8178005607210741</v>
      </c>
    </row>
    <row r="399" spans="1:2" ht="15.75" x14ac:dyDescent="0.25">
      <c r="A399" s="13">
        <f t="shared" si="18"/>
        <v>398</v>
      </c>
      <c r="B399" s="14">
        <f t="shared" si="17"/>
        <v>2.8213471959331771</v>
      </c>
    </row>
    <row r="400" spans="1:2" ht="15.75" x14ac:dyDescent="0.25">
      <c r="A400" s="13">
        <f t="shared" si="18"/>
        <v>399</v>
      </c>
      <c r="B400" s="14">
        <f t="shared" si="17"/>
        <v>2.824889378365107</v>
      </c>
    </row>
    <row r="401" spans="1:2" ht="15.75" x14ac:dyDescent="0.25">
      <c r="A401" s="13">
        <f t="shared" si="18"/>
        <v>400</v>
      </c>
      <c r="B401" s="14">
        <f t="shared" si="17"/>
        <v>2.8284271247461903</v>
      </c>
    </row>
    <row r="402" spans="1:2" ht="15.75" x14ac:dyDescent="0.25">
      <c r="A402" s="13">
        <v>401</v>
      </c>
      <c r="B402" s="14">
        <f t="shared" ref="B402:B451" si="19">SQRT(A402/50)</f>
        <v>2.8319604517012591</v>
      </c>
    </row>
    <row r="403" spans="1:2" ht="15.75" x14ac:dyDescent="0.25">
      <c r="A403" s="13">
        <f>A402+1</f>
        <v>402</v>
      </c>
      <c r="B403" s="14">
        <f t="shared" si="19"/>
        <v>2.8354893757515649</v>
      </c>
    </row>
    <row r="404" spans="1:2" ht="15.75" x14ac:dyDescent="0.25">
      <c r="A404" s="13">
        <f t="shared" ref="A404:A451" si="20">A403+1</f>
        <v>403</v>
      </c>
      <c r="B404" s="14">
        <f t="shared" si="19"/>
        <v>2.8390139133156782</v>
      </c>
    </row>
    <row r="405" spans="1:2" ht="15.75" x14ac:dyDescent="0.25">
      <c r="A405" s="13">
        <f t="shared" si="20"/>
        <v>404</v>
      </c>
      <c r="B405" s="14">
        <f t="shared" si="19"/>
        <v>2.8425340807103789</v>
      </c>
    </row>
    <row r="406" spans="1:2" ht="15.75" x14ac:dyDescent="0.25">
      <c r="A406" s="13">
        <f t="shared" si="20"/>
        <v>405</v>
      </c>
      <c r="B406" s="14">
        <f t="shared" si="19"/>
        <v>2.8460498941515415</v>
      </c>
    </row>
    <row r="407" spans="1:2" ht="15.75" x14ac:dyDescent="0.25">
      <c r="A407" s="13">
        <f t="shared" si="20"/>
        <v>406</v>
      </c>
      <c r="B407" s="14">
        <f t="shared" si="19"/>
        <v>2.8495613697550013</v>
      </c>
    </row>
    <row r="408" spans="1:2" ht="15.75" x14ac:dyDescent="0.25">
      <c r="A408" s="13">
        <f t="shared" si="20"/>
        <v>407</v>
      </c>
      <c r="B408" s="14">
        <f t="shared" si="19"/>
        <v>2.8530685235374214</v>
      </c>
    </row>
    <row r="409" spans="1:2" ht="15.75" x14ac:dyDescent="0.25">
      <c r="A409" s="13">
        <f t="shared" si="20"/>
        <v>408</v>
      </c>
      <c r="B409" s="14">
        <f t="shared" si="19"/>
        <v>2.8565713714171399</v>
      </c>
    </row>
    <row r="410" spans="1:2" ht="15.75" x14ac:dyDescent="0.25">
      <c r="A410" s="13">
        <f t="shared" si="20"/>
        <v>409</v>
      </c>
      <c r="B410" s="14">
        <f t="shared" si="19"/>
        <v>2.8600699292150185</v>
      </c>
    </row>
    <row r="411" spans="1:2" ht="15.75" x14ac:dyDescent="0.25">
      <c r="A411" s="13">
        <f t="shared" si="20"/>
        <v>410</v>
      </c>
      <c r="B411" s="14">
        <f t="shared" si="19"/>
        <v>2.8635642126552705</v>
      </c>
    </row>
    <row r="412" spans="1:2" ht="15.75" x14ac:dyDescent="0.25">
      <c r="A412" s="13">
        <f t="shared" si="20"/>
        <v>411</v>
      </c>
      <c r="B412" s="14">
        <f t="shared" si="19"/>
        <v>2.8670542373662902</v>
      </c>
    </row>
    <row r="413" spans="1:2" ht="15.75" x14ac:dyDescent="0.25">
      <c r="A413" s="13">
        <f t="shared" si="20"/>
        <v>412</v>
      </c>
      <c r="B413" s="14">
        <f t="shared" si="19"/>
        <v>2.8705400188814649</v>
      </c>
    </row>
    <row r="414" spans="1:2" ht="15.75" x14ac:dyDescent="0.25">
      <c r="A414" s="13">
        <f t="shared" si="20"/>
        <v>413</v>
      </c>
      <c r="B414" s="14">
        <f t="shared" si="19"/>
        <v>2.8740215726399829</v>
      </c>
    </row>
    <row r="415" spans="1:2" ht="15.75" x14ac:dyDescent="0.25">
      <c r="A415" s="13">
        <f t="shared" si="20"/>
        <v>414</v>
      </c>
      <c r="B415" s="14">
        <f t="shared" si="19"/>
        <v>2.8774989139876315</v>
      </c>
    </row>
    <row r="416" spans="1:2" ht="15.75" x14ac:dyDescent="0.25">
      <c r="A416" s="13">
        <f t="shared" si="20"/>
        <v>415</v>
      </c>
      <c r="B416" s="14">
        <f t="shared" si="19"/>
        <v>2.8809720581775866</v>
      </c>
    </row>
    <row r="417" spans="1:2" ht="15.75" x14ac:dyDescent="0.25">
      <c r="A417" s="13">
        <f t="shared" si="20"/>
        <v>416</v>
      </c>
      <c r="B417" s="14">
        <f t="shared" si="19"/>
        <v>2.8844410203711917</v>
      </c>
    </row>
    <row r="418" spans="1:2" ht="15.75" x14ac:dyDescent="0.25">
      <c r="A418" s="13">
        <f t="shared" si="20"/>
        <v>417</v>
      </c>
      <c r="B418" s="14">
        <f t="shared" si="19"/>
        <v>2.8879058156387303</v>
      </c>
    </row>
    <row r="419" spans="1:2" ht="15.75" x14ac:dyDescent="0.25">
      <c r="A419" s="13">
        <f t="shared" si="20"/>
        <v>418</v>
      </c>
      <c r="B419" s="14">
        <f t="shared" si="19"/>
        <v>2.8913664589601922</v>
      </c>
    </row>
    <row r="420" spans="1:2" ht="15.75" x14ac:dyDescent="0.25">
      <c r="A420" s="13">
        <f t="shared" si="20"/>
        <v>419</v>
      </c>
      <c r="B420" s="14">
        <f t="shared" si="19"/>
        <v>2.8948229652260258</v>
      </c>
    </row>
    <row r="421" spans="1:2" ht="15.75" x14ac:dyDescent="0.25">
      <c r="A421" s="13">
        <f t="shared" si="20"/>
        <v>420</v>
      </c>
      <c r="B421" s="14">
        <f t="shared" si="19"/>
        <v>2.8982753492378879</v>
      </c>
    </row>
    <row r="422" spans="1:2" ht="15.75" x14ac:dyDescent="0.25">
      <c r="A422" s="13">
        <f t="shared" si="20"/>
        <v>421</v>
      </c>
      <c r="B422" s="14">
        <f t="shared" si="19"/>
        <v>2.9017236257093817</v>
      </c>
    </row>
    <row r="423" spans="1:2" ht="15.75" x14ac:dyDescent="0.25">
      <c r="A423" s="13">
        <f t="shared" si="20"/>
        <v>422</v>
      </c>
      <c r="B423" s="14">
        <f t="shared" si="19"/>
        <v>2.9051678092667901</v>
      </c>
    </row>
    <row r="424" spans="1:2" ht="15.75" x14ac:dyDescent="0.25">
      <c r="A424" s="13">
        <f t="shared" si="20"/>
        <v>423</v>
      </c>
      <c r="B424" s="14">
        <f t="shared" si="19"/>
        <v>2.9086079144497976</v>
      </c>
    </row>
    <row r="425" spans="1:2" ht="15.75" x14ac:dyDescent="0.25">
      <c r="A425" s="13">
        <f t="shared" si="20"/>
        <v>424</v>
      </c>
      <c r="B425" s="14">
        <f t="shared" si="19"/>
        <v>2.9120439557122073</v>
      </c>
    </row>
    <row r="426" spans="1:2" ht="15.75" x14ac:dyDescent="0.25">
      <c r="A426" s="13">
        <f t="shared" si="20"/>
        <v>425</v>
      </c>
      <c r="B426" s="14">
        <f t="shared" si="19"/>
        <v>2.9154759474226504</v>
      </c>
    </row>
    <row r="427" spans="1:2" ht="15.75" x14ac:dyDescent="0.25">
      <c r="A427" s="13">
        <f t="shared" si="20"/>
        <v>426</v>
      </c>
      <c r="B427" s="14">
        <f t="shared" si="19"/>
        <v>2.9189039038652846</v>
      </c>
    </row>
    <row r="428" spans="1:2" ht="15.75" x14ac:dyDescent="0.25">
      <c r="A428" s="13">
        <f t="shared" si="20"/>
        <v>427</v>
      </c>
      <c r="B428" s="14">
        <f t="shared" si="19"/>
        <v>2.9223278392404914</v>
      </c>
    </row>
    <row r="429" spans="1:2" ht="15.75" x14ac:dyDescent="0.25">
      <c r="A429" s="13">
        <f t="shared" si="20"/>
        <v>428</v>
      </c>
      <c r="B429" s="14">
        <f t="shared" si="19"/>
        <v>2.925747767665559</v>
      </c>
    </row>
    <row r="430" spans="1:2" ht="15.75" x14ac:dyDescent="0.25">
      <c r="A430" s="13">
        <f t="shared" si="20"/>
        <v>429</v>
      </c>
      <c r="B430" s="14">
        <f t="shared" si="19"/>
        <v>2.9291637031753619</v>
      </c>
    </row>
    <row r="431" spans="1:2" ht="15.75" x14ac:dyDescent="0.25">
      <c r="A431" s="13">
        <f t="shared" si="20"/>
        <v>430</v>
      </c>
      <c r="B431" s="14">
        <f t="shared" si="19"/>
        <v>2.9325756597230361</v>
      </c>
    </row>
    <row r="432" spans="1:2" ht="15.75" x14ac:dyDescent="0.25">
      <c r="A432" s="13">
        <f t="shared" si="20"/>
        <v>431</v>
      </c>
      <c r="B432" s="14">
        <f t="shared" si="19"/>
        <v>2.9359836511806394</v>
      </c>
    </row>
    <row r="433" spans="1:2" ht="15.75" x14ac:dyDescent="0.25">
      <c r="A433" s="13">
        <f t="shared" si="20"/>
        <v>432</v>
      </c>
      <c r="B433" s="14">
        <f t="shared" si="19"/>
        <v>2.9393876913398138</v>
      </c>
    </row>
    <row r="434" spans="1:2" ht="15.75" x14ac:dyDescent="0.25">
      <c r="A434" s="13">
        <f t="shared" si="20"/>
        <v>433</v>
      </c>
      <c r="B434" s="14">
        <f t="shared" si="19"/>
        <v>2.9427877939124323</v>
      </c>
    </row>
    <row r="435" spans="1:2" ht="15.75" x14ac:dyDescent="0.25">
      <c r="A435" s="13">
        <f t="shared" si="20"/>
        <v>434</v>
      </c>
      <c r="B435" s="14">
        <f t="shared" si="19"/>
        <v>2.9461839725312471</v>
      </c>
    </row>
    <row r="436" spans="1:2" ht="15.75" x14ac:dyDescent="0.25">
      <c r="A436" s="13">
        <f t="shared" si="20"/>
        <v>435</v>
      </c>
      <c r="B436" s="14">
        <f t="shared" si="19"/>
        <v>2.9495762407505248</v>
      </c>
    </row>
    <row r="437" spans="1:2" ht="15.75" x14ac:dyDescent="0.25">
      <c r="A437" s="13">
        <f t="shared" si="20"/>
        <v>436</v>
      </c>
      <c r="B437" s="14">
        <f t="shared" si="19"/>
        <v>2.9529646120466801</v>
      </c>
    </row>
    <row r="438" spans="1:2" ht="15.75" x14ac:dyDescent="0.25">
      <c r="A438" s="13">
        <f t="shared" si="20"/>
        <v>437</v>
      </c>
      <c r="B438" s="14">
        <f t="shared" si="19"/>
        <v>2.9563490998188966</v>
      </c>
    </row>
    <row r="439" spans="1:2" ht="15.75" x14ac:dyDescent="0.25">
      <c r="A439" s="13">
        <f t="shared" si="20"/>
        <v>438</v>
      </c>
      <c r="B439" s="14">
        <f t="shared" si="19"/>
        <v>2.9597297173897483</v>
      </c>
    </row>
    <row r="440" spans="1:2" ht="15.75" x14ac:dyDescent="0.25">
      <c r="A440" s="13">
        <f t="shared" si="20"/>
        <v>439</v>
      </c>
      <c r="B440" s="14">
        <f t="shared" si="19"/>
        <v>2.9631064780058107</v>
      </c>
    </row>
    <row r="441" spans="1:2" ht="15.75" x14ac:dyDescent="0.25">
      <c r="A441" s="13">
        <f t="shared" si="20"/>
        <v>440</v>
      </c>
      <c r="B441" s="14">
        <f t="shared" si="19"/>
        <v>2.9664793948382653</v>
      </c>
    </row>
    <row r="442" spans="1:2" ht="15.75" x14ac:dyDescent="0.25">
      <c r="A442" s="13">
        <f t="shared" si="20"/>
        <v>441</v>
      </c>
      <c r="B442" s="14">
        <f t="shared" si="19"/>
        <v>2.9698484809834995</v>
      </c>
    </row>
    <row r="443" spans="1:2" ht="15.75" x14ac:dyDescent="0.25">
      <c r="A443" s="13">
        <f t="shared" si="20"/>
        <v>442</v>
      </c>
      <c r="B443" s="14">
        <f t="shared" si="19"/>
        <v>2.9732137494637012</v>
      </c>
    </row>
    <row r="444" spans="1:2" ht="15.75" x14ac:dyDescent="0.25">
      <c r="A444" s="13">
        <f t="shared" si="20"/>
        <v>443</v>
      </c>
      <c r="B444" s="14">
        <f t="shared" si="19"/>
        <v>2.9765752132274432</v>
      </c>
    </row>
    <row r="445" spans="1:2" ht="15.75" x14ac:dyDescent="0.25">
      <c r="A445" s="13">
        <f t="shared" si="20"/>
        <v>444</v>
      </c>
      <c r="B445" s="14">
        <f t="shared" si="19"/>
        <v>2.979932885150268</v>
      </c>
    </row>
    <row r="446" spans="1:2" ht="15.75" x14ac:dyDescent="0.25">
      <c r="A446" s="13">
        <f t="shared" si="20"/>
        <v>445</v>
      </c>
      <c r="B446" s="14">
        <f t="shared" si="19"/>
        <v>2.9832867780352594</v>
      </c>
    </row>
    <row r="447" spans="1:2" ht="15.75" x14ac:dyDescent="0.25">
      <c r="A447" s="13">
        <f t="shared" si="20"/>
        <v>446</v>
      </c>
      <c r="B447" s="14">
        <f t="shared" si="19"/>
        <v>2.9866369046136159</v>
      </c>
    </row>
    <row r="448" spans="1:2" ht="15.75" x14ac:dyDescent="0.25">
      <c r="A448" s="13">
        <f t="shared" si="20"/>
        <v>447</v>
      </c>
      <c r="B448" s="14">
        <f t="shared" si="19"/>
        <v>2.9899832775452104</v>
      </c>
    </row>
    <row r="449" spans="1:2" ht="15.75" x14ac:dyDescent="0.25">
      <c r="A449" s="13">
        <f t="shared" si="20"/>
        <v>448</v>
      </c>
      <c r="B449" s="14">
        <f t="shared" si="19"/>
        <v>2.9933259094191533</v>
      </c>
    </row>
    <row r="450" spans="1:2" ht="15.75" x14ac:dyDescent="0.25">
      <c r="A450" s="13">
        <f t="shared" si="20"/>
        <v>449</v>
      </c>
      <c r="B450" s="14">
        <f t="shared" si="19"/>
        <v>2.9966648127543394</v>
      </c>
    </row>
    <row r="451" spans="1:2" ht="15.75" x14ac:dyDescent="0.25">
      <c r="A451" s="13">
        <f t="shared" si="20"/>
        <v>450</v>
      </c>
      <c r="B451" s="14">
        <f t="shared" si="19"/>
        <v>3</v>
      </c>
    </row>
    <row r="452" spans="1:2" ht="15.75" x14ac:dyDescent="0.25">
      <c r="A452" s="13">
        <v>451</v>
      </c>
      <c r="B452" s="14">
        <f t="shared" ref="B452:B515" si="21">SQRT(A452/50)</f>
        <v>3.003331483536241</v>
      </c>
    </row>
    <row r="453" spans="1:2" ht="15.75" x14ac:dyDescent="0.25">
      <c r="A453" s="13">
        <f>A452+1</f>
        <v>452</v>
      </c>
      <c r="B453" s="14">
        <f t="shared" si="21"/>
        <v>3.0066592756745814</v>
      </c>
    </row>
    <row r="454" spans="1:2" ht="15.75" x14ac:dyDescent="0.25">
      <c r="A454" s="13">
        <f t="shared" ref="A454:A517" si="22">A453+1</f>
        <v>453</v>
      </c>
      <c r="B454" s="14">
        <f t="shared" si="21"/>
        <v>3.0099833886584824</v>
      </c>
    </row>
    <row r="455" spans="1:2" ht="15.75" x14ac:dyDescent="0.25">
      <c r="A455" s="13">
        <f t="shared" si="22"/>
        <v>454</v>
      </c>
      <c r="B455" s="14">
        <f t="shared" si="21"/>
        <v>3.0133038346638727</v>
      </c>
    </row>
    <row r="456" spans="1:2" ht="15.75" x14ac:dyDescent="0.25">
      <c r="A456" s="13">
        <f t="shared" si="22"/>
        <v>455</v>
      </c>
      <c r="B456" s="14">
        <f t="shared" si="21"/>
        <v>3.0166206257996713</v>
      </c>
    </row>
    <row r="457" spans="1:2" ht="15.75" x14ac:dyDescent="0.25">
      <c r="A457" s="13">
        <f t="shared" si="22"/>
        <v>456</v>
      </c>
      <c r="B457" s="14">
        <f t="shared" si="21"/>
        <v>3.0199337741082997</v>
      </c>
    </row>
    <row r="458" spans="1:2" ht="15.75" x14ac:dyDescent="0.25">
      <c r="A458" s="13">
        <f t="shared" si="22"/>
        <v>457</v>
      </c>
      <c r="B458" s="14">
        <f t="shared" si="21"/>
        <v>3.0232432915661951</v>
      </c>
    </row>
    <row r="459" spans="1:2" ht="15.75" x14ac:dyDescent="0.25">
      <c r="A459" s="13">
        <f t="shared" si="22"/>
        <v>458</v>
      </c>
      <c r="B459" s="14">
        <f t="shared" si="21"/>
        <v>3.0265491900843111</v>
      </c>
    </row>
    <row r="460" spans="1:2" ht="15.75" x14ac:dyDescent="0.25">
      <c r="A460" s="13">
        <f t="shared" si="22"/>
        <v>459</v>
      </c>
      <c r="B460" s="14">
        <f t="shared" si="21"/>
        <v>3.0298514815086235</v>
      </c>
    </row>
    <row r="461" spans="1:2" ht="15.75" x14ac:dyDescent="0.25">
      <c r="A461" s="13">
        <f t="shared" si="22"/>
        <v>460</v>
      </c>
      <c r="B461" s="14">
        <f t="shared" si="21"/>
        <v>3.03315017762062</v>
      </c>
    </row>
    <row r="462" spans="1:2" ht="15.75" x14ac:dyDescent="0.25">
      <c r="A462" s="13">
        <f t="shared" si="22"/>
        <v>461</v>
      </c>
      <c r="B462" s="14">
        <f t="shared" si="21"/>
        <v>3.0364452901377956</v>
      </c>
    </row>
    <row r="463" spans="1:2" ht="15.75" x14ac:dyDescent="0.25">
      <c r="A463" s="13">
        <f t="shared" si="22"/>
        <v>462</v>
      </c>
      <c r="B463" s="14">
        <f t="shared" si="21"/>
        <v>3.0397368307141326</v>
      </c>
    </row>
    <row r="464" spans="1:2" ht="15.75" x14ac:dyDescent="0.25">
      <c r="A464" s="13">
        <f t="shared" si="22"/>
        <v>463</v>
      </c>
      <c r="B464" s="14">
        <f t="shared" si="21"/>
        <v>3.043024810940588</v>
      </c>
    </row>
    <row r="465" spans="1:2" ht="15.75" x14ac:dyDescent="0.25">
      <c r="A465" s="13">
        <f t="shared" si="22"/>
        <v>464</v>
      </c>
      <c r="B465" s="14">
        <f t="shared" si="21"/>
        <v>3.0463092423455631</v>
      </c>
    </row>
    <row r="466" spans="1:2" ht="15.75" x14ac:dyDescent="0.25">
      <c r="A466" s="13">
        <f t="shared" si="22"/>
        <v>465</v>
      </c>
      <c r="B466" s="14">
        <f t="shared" si="21"/>
        <v>3.0495901363953815</v>
      </c>
    </row>
    <row r="467" spans="1:2" ht="15.75" x14ac:dyDescent="0.25">
      <c r="A467" s="13">
        <f t="shared" si="22"/>
        <v>466</v>
      </c>
      <c r="B467" s="14">
        <f t="shared" si="21"/>
        <v>3.0528675044947495</v>
      </c>
    </row>
    <row r="468" spans="1:2" ht="15.75" x14ac:dyDescent="0.25">
      <c r="A468" s="13">
        <f t="shared" si="22"/>
        <v>467</v>
      </c>
      <c r="B468" s="14">
        <f t="shared" si="21"/>
        <v>3.056141357987225</v>
      </c>
    </row>
    <row r="469" spans="1:2" ht="15.75" x14ac:dyDescent="0.25">
      <c r="A469" s="13">
        <f t="shared" si="22"/>
        <v>468</v>
      </c>
      <c r="B469" s="14">
        <f t="shared" si="21"/>
        <v>3.0594117081556709</v>
      </c>
    </row>
    <row r="470" spans="1:2" ht="15.75" x14ac:dyDescent="0.25">
      <c r="A470" s="13">
        <f t="shared" si="22"/>
        <v>469</v>
      </c>
      <c r="B470" s="14">
        <f t="shared" si="21"/>
        <v>3.062678566222711</v>
      </c>
    </row>
    <row r="471" spans="1:2" ht="15.75" x14ac:dyDescent="0.25">
      <c r="A471" s="13">
        <f t="shared" si="22"/>
        <v>470</v>
      </c>
      <c r="B471" s="14">
        <f t="shared" si="21"/>
        <v>3.0659419433511785</v>
      </c>
    </row>
    <row r="472" spans="1:2" ht="15.75" x14ac:dyDescent="0.25">
      <c r="A472" s="13">
        <f t="shared" si="22"/>
        <v>471</v>
      </c>
      <c r="B472" s="14">
        <f t="shared" si="21"/>
        <v>3.0692018506445611</v>
      </c>
    </row>
    <row r="473" spans="1:2" ht="15.75" x14ac:dyDescent="0.25">
      <c r="A473" s="13">
        <f t="shared" si="22"/>
        <v>472</v>
      </c>
      <c r="B473" s="14">
        <f t="shared" si="21"/>
        <v>3.0724582991474434</v>
      </c>
    </row>
    <row r="474" spans="1:2" ht="15.75" x14ac:dyDescent="0.25">
      <c r="A474" s="13">
        <f t="shared" si="22"/>
        <v>473</v>
      </c>
      <c r="B474" s="14">
        <f t="shared" si="21"/>
        <v>3.0757112998459397</v>
      </c>
    </row>
    <row r="475" spans="1:2" ht="15.75" x14ac:dyDescent="0.25">
      <c r="A475" s="13">
        <f t="shared" si="22"/>
        <v>474</v>
      </c>
      <c r="B475" s="14">
        <f t="shared" si="21"/>
        <v>3.0789608636681307</v>
      </c>
    </row>
    <row r="476" spans="1:2" ht="15.75" x14ac:dyDescent="0.25">
      <c r="A476" s="13">
        <f t="shared" si="22"/>
        <v>475</v>
      </c>
      <c r="B476" s="14">
        <f t="shared" si="21"/>
        <v>3.082207001484488</v>
      </c>
    </row>
    <row r="477" spans="1:2" ht="15.75" x14ac:dyDescent="0.25">
      <c r="A477" s="13">
        <f t="shared" si="22"/>
        <v>476</v>
      </c>
      <c r="B477" s="14">
        <f t="shared" si="21"/>
        <v>3.0854497241083023</v>
      </c>
    </row>
    <row r="478" spans="1:2" ht="15.75" x14ac:dyDescent="0.25">
      <c r="A478" s="13">
        <f t="shared" si="22"/>
        <v>477</v>
      </c>
      <c r="B478" s="14">
        <f t="shared" si="21"/>
        <v>3.0886890422961</v>
      </c>
    </row>
    <row r="479" spans="1:2" ht="15.75" x14ac:dyDescent="0.25">
      <c r="A479" s="13">
        <f t="shared" si="22"/>
        <v>478</v>
      </c>
      <c r="B479" s="14">
        <f t="shared" si="21"/>
        <v>3.0919249667480613</v>
      </c>
    </row>
    <row r="480" spans="1:2" ht="15.75" x14ac:dyDescent="0.25">
      <c r="A480" s="13">
        <f t="shared" si="22"/>
        <v>479</v>
      </c>
      <c r="B480" s="14">
        <f t="shared" si="21"/>
        <v>3.0951575081084322</v>
      </c>
    </row>
    <row r="481" spans="1:2" ht="15.75" x14ac:dyDescent="0.25">
      <c r="A481" s="13">
        <f t="shared" si="22"/>
        <v>480</v>
      </c>
      <c r="B481" s="14">
        <f t="shared" si="21"/>
        <v>3.0983866769659336</v>
      </c>
    </row>
    <row r="482" spans="1:2" ht="15.75" x14ac:dyDescent="0.25">
      <c r="A482" s="13">
        <f t="shared" si="22"/>
        <v>481</v>
      </c>
      <c r="B482" s="14">
        <f t="shared" si="21"/>
        <v>3.1016124838541645</v>
      </c>
    </row>
    <row r="483" spans="1:2" ht="15.75" x14ac:dyDescent="0.25">
      <c r="A483" s="13">
        <f t="shared" si="22"/>
        <v>482</v>
      </c>
      <c r="B483" s="14">
        <f t="shared" si="21"/>
        <v>3.1048349392520049</v>
      </c>
    </row>
    <row r="484" spans="1:2" ht="15.75" x14ac:dyDescent="0.25">
      <c r="A484" s="13">
        <f t="shared" si="22"/>
        <v>483</v>
      </c>
      <c r="B484" s="14">
        <f t="shared" si="21"/>
        <v>3.1080540535840107</v>
      </c>
    </row>
    <row r="485" spans="1:2" ht="15.75" x14ac:dyDescent="0.25">
      <c r="A485" s="13">
        <f t="shared" si="22"/>
        <v>484</v>
      </c>
      <c r="B485" s="14">
        <f t="shared" si="21"/>
        <v>3.1112698372208092</v>
      </c>
    </row>
    <row r="486" spans="1:2" ht="15.75" x14ac:dyDescent="0.25">
      <c r="A486" s="13">
        <f t="shared" si="22"/>
        <v>485</v>
      </c>
      <c r="B486" s="14">
        <f t="shared" si="21"/>
        <v>3.1144823004794873</v>
      </c>
    </row>
    <row r="487" spans="1:2" ht="15.75" x14ac:dyDescent="0.25">
      <c r="A487" s="13">
        <f t="shared" si="22"/>
        <v>486</v>
      </c>
      <c r="B487" s="14">
        <f t="shared" si="21"/>
        <v>3.117691453623979</v>
      </c>
    </row>
    <row r="488" spans="1:2" ht="15.75" x14ac:dyDescent="0.25">
      <c r="A488" s="13">
        <f t="shared" si="22"/>
        <v>487</v>
      </c>
      <c r="B488" s="14">
        <f t="shared" si="21"/>
        <v>3.1208973068654471</v>
      </c>
    </row>
    <row r="489" spans="1:2" ht="15.75" x14ac:dyDescent="0.25">
      <c r="A489" s="13">
        <f t="shared" si="22"/>
        <v>488</v>
      </c>
      <c r="B489" s="14">
        <f t="shared" si="21"/>
        <v>3.1240998703626617</v>
      </c>
    </row>
    <row r="490" spans="1:2" ht="15.75" x14ac:dyDescent="0.25">
      <c r="A490" s="13">
        <f t="shared" si="22"/>
        <v>489</v>
      </c>
      <c r="B490" s="14">
        <f t="shared" si="21"/>
        <v>3.1272991542223778</v>
      </c>
    </row>
    <row r="491" spans="1:2" ht="15.75" x14ac:dyDescent="0.25">
      <c r="A491" s="13">
        <f t="shared" si="22"/>
        <v>490</v>
      </c>
      <c r="B491" s="14">
        <f t="shared" si="21"/>
        <v>3.1304951684997055</v>
      </c>
    </row>
    <row r="492" spans="1:2" ht="15.75" x14ac:dyDescent="0.25">
      <c r="A492" s="13">
        <f t="shared" si="22"/>
        <v>491</v>
      </c>
      <c r="B492" s="14">
        <f t="shared" si="21"/>
        <v>3.1336879231984796</v>
      </c>
    </row>
    <row r="493" spans="1:2" ht="15.75" x14ac:dyDescent="0.25">
      <c r="A493" s="13">
        <f t="shared" si="22"/>
        <v>492</v>
      </c>
      <c r="B493" s="14">
        <f t="shared" si="21"/>
        <v>3.1368774282716245</v>
      </c>
    </row>
    <row r="494" spans="1:2" ht="15.75" x14ac:dyDescent="0.25">
      <c r="A494" s="13">
        <f t="shared" si="22"/>
        <v>493</v>
      </c>
      <c r="B494" s="14">
        <f t="shared" si="21"/>
        <v>3.1400636936215163</v>
      </c>
    </row>
    <row r="495" spans="1:2" ht="15.75" x14ac:dyDescent="0.25">
      <c r="A495" s="13">
        <f t="shared" si="22"/>
        <v>494</v>
      </c>
      <c r="B495" s="14">
        <f t="shared" si="21"/>
        <v>3.1432467291003423</v>
      </c>
    </row>
    <row r="496" spans="1:2" ht="15.75" x14ac:dyDescent="0.25">
      <c r="A496" s="13">
        <f t="shared" si="22"/>
        <v>495</v>
      </c>
      <c r="B496" s="14">
        <f t="shared" si="21"/>
        <v>3.1464265445104549</v>
      </c>
    </row>
    <row r="497" spans="1:2" ht="15.75" x14ac:dyDescent="0.25">
      <c r="A497" s="13">
        <f t="shared" si="22"/>
        <v>496</v>
      </c>
      <c r="B497" s="14">
        <f t="shared" si="21"/>
        <v>3.1496031496047245</v>
      </c>
    </row>
    <row r="498" spans="1:2" ht="15.75" x14ac:dyDescent="0.25">
      <c r="A498" s="13">
        <f t="shared" si="22"/>
        <v>497</v>
      </c>
      <c r="B498" s="14">
        <f t="shared" si="21"/>
        <v>3.1527765540868891</v>
      </c>
    </row>
    <row r="499" spans="1:2" ht="15.75" x14ac:dyDescent="0.25">
      <c r="A499" s="13">
        <f t="shared" si="22"/>
        <v>498</v>
      </c>
      <c r="B499" s="14">
        <f t="shared" si="21"/>
        <v>3.1559467676119</v>
      </c>
    </row>
    <row r="500" spans="1:2" ht="15.75" x14ac:dyDescent="0.25">
      <c r="A500" s="13">
        <f t="shared" si="22"/>
        <v>499</v>
      </c>
      <c r="B500" s="14">
        <f t="shared" si="21"/>
        <v>3.1591137997862631</v>
      </c>
    </row>
    <row r="501" spans="1:2" ht="15.75" x14ac:dyDescent="0.25">
      <c r="A501" s="13">
        <f t="shared" si="22"/>
        <v>500</v>
      </c>
      <c r="B501" s="14">
        <f t="shared" si="21"/>
        <v>3.1622776601683795</v>
      </c>
    </row>
    <row r="502" spans="1:2" ht="15.75" x14ac:dyDescent="0.25">
      <c r="A502" s="13">
        <f t="shared" si="22"/>
        <v>501</v>
      </c>
      <c r="B502" s="14">
        <f t="shared" si="21"/>
        <v>3.1654383582688825</v>
      </c>
    </row>
    <row r="503" spans="1:2" ht="15.75" x14ac:dyDescent="0.25">
      <c r="A503" s="13">
        <f t="shared" si="22"/>
        <v>502</v>
      </c>
      <c r="B503" s="14">
        <f t="shared" si="21"/>
        <v>3.1685959035509716</v>
      </c>
    </row>
    <row r="504" spans="1:2" ht="15.75" x14ac:dyDescent="0.25">
      <c r="A504" s="13">
        <f t="shared" si="22"/>
        <v>503</v>
      </c>
      <c r="B504" s="14">
        <f t="shared" si="21"/>
        <v>3.1717503054307414</v>
      </c>
    </row>
    <row r="505" spans="1:2" ht="15.75" x14ac:dyDescent="0.25">
      <c r="A505" s="13">
        <f t="shared" si="22"/>
        <v>504</v>
      </c>
      <c r="B505" s="14">
        <f t="shared" si="21"/>
        <v>3.1749015732775088</v>
      </c>
    </row>
    <row r="506" spans="1:2" ht="15.75" x14ac:dyDescent="0.25">
      <c r="A506" s="13">
        <f t="shared" si="22"/>
        <v>505</v>
      </c>
      <c r="B506" s="14">
        <f t="shared" si="21"/>
        <v>3.1780497164141406</v>
      </c>
    </row>
    <row r="507" spans="1:2" ht="15.75" x14ac:dyDescent="0.25">
      <c r="A507" s="13">
        <f t="shared" si="22"/>
        <v>506</v>
      </c>
      <c r="B507" s="14">
        <f t="shared" si="21"/>
        <v>3.1811947441173731</v>
      </c>
    </row>
    <row r="508" spans="1:2" ht="15.75" x14ac:dyDescent="0.25">
      <c r="A508" s="13">
        <f t="shared" si="22"/>
        <v>507</v>
      </c>
      <c r="B508" s="14">
        <f t="shared" si="21"/>
        <v>3.1843366656181318</v>
      </c>
    </row>
    <row r="509" spans="1:2" ht="15.75" x14ac:dyDescent="0.25">
      <c r="A509" s="13">
        <f t="shared" si="22"/>
        <v>508</v>
      </c>
      <c r="B509" s="14">
        <f t="shared" si="21"/>
        <v>3.1874754901018454</v>
      </c>
    </row>
    <row r="510" spans="1:2" ht="15.75" x14ac:dyDescent="0.25">
      <c r="A510" s="13">
        <f t="shared" si="22"/>
        <v>509</v>
      </c>
      <c r="B510" s="14">
        <f t="shared" si="21"/>
        <v>3.1906112267087634</v>
      </c>
    </row>
    <row r="511" spans="1:2" ht="15.75" x14ac:dyDescent="0.25">
      <c r="A511" s="13">
        <f t="shared" si="22"/>
        <v>510</v>
      </c>
      <c r="B511" s="14">
        <f t="shared" si="21"/>
        <v>3.1937438845342623</v>
      </c>
    </row>
    <row r="512" spans="1:2" ht="15.75" x14ac:dyDescent="0.25">
      <c r="A512" s="13">
        <f t="shared" si="22"/>
        <v>511</v>
      </c>
      <c r="B512" s="14">
        <f t="shared" si="21"/>
        <v>3.1968734726291563</v>
      </c>
    </row>
    <row r="513" spans="1:2" ht="15.75" x14ac:dyDescent="0.25">
      <c r="A513" s="13">
        <f t="shared" si="22"/>
        <v>512</v>
      </c>
      <c r="B513" s="14">
        <f t="shared" si="21"/>
        <v>3.2</v>
      </c>
    </row>
    <row r="514" spans="1:2" ht="15.75" x14ac:dyDescent="0.25">
      <c r="A514" s="13">
        <f t="shared" si="22"/>
        <v>513</v>
      </c>
      <c r="B514" s="14">
        <f t="shared" si="21"/>
        <v>3.2031234756093934</v>
      </c>
    </row>
    <row r="515" spans="1:2" ht="15.75" x14ac:dyDescent="0.25">
      <c r="A515" s="13">
        <f t="shared" si="22"/>
        <v>514</v>
      </c>
      <c r="B515" s="14">
        <f t="shared" si="21"/>
        <v>3.2062439083762793</v>
      </c>
    </row>
    <row r="516" spans="1:2" ht="15.75" x14ac:dyDescent="0.25">
      <c r="A516" s="13">
        <f t="shared" si="22"/>
        <v>515</v>
      </c>
      <c r="B516" s="14">
        <f t="shared" ref="B516:B579" si="23">SQRT(A516/50)</f>
        <v>3.2093613071762426</v>
      </c>
    </row>
    <row r="517" spans="1:2" ht="15.75" x14ac:dyDescent="0.25">
      <c r="A517" s="13">
        <f t="shared" si="22"/>
        <v>516</v>
      </c>
      <c r="B517" s="14">
        <f t="shared" si="23"/>
        <v>3.212475680841802</v>
      </c>
    </row>
    <row r="518" spans="1:2" ht="15.75" x14ac:dyDescent="0.25">
      <c r="A518" s="13">
        <f t="shared" ref="A518:A581" si="24">A517+1</f>
        <v>517</v>
      </c>
      <c r="B518" s="14">
        <f t="shared" si="23"/>
        <v>3.2155870381627052</v>
      </c>
    </row>
    <row r="519" spans="1:2" ht="15.75" x14ac:dyDescent="0.25">
      <c r="A519" s="13">
        <f t="shared" si="24"/>
        <v>518</v>
      </c>
      <c r="B519" s="14">
        <f t="shared" si="23"/>
        <v>3.2186953878862163</v>
      </c>
    </row>
    <row r="520" spans="1:2" ht="15.75" x14ac:dyDescent="0.25">
      <c r="A520" s="13">
        <f t="shared" si="24"/>
        <v>519</v>
      </c>
      <c r="B520" s="14">
        <f t="shared" si="23"/>
        <v>3.2218007387174024</v>
      </c>
    </row>
    <row r="521" spans="1:2" ht="15.75" x14ac:dyDescent="0.25">
      <c r="A521" s="13">
        <f t="shared" si="24"/>
        <v>520</v>
      </c>
      <c r="B521" s="14">
        <f t="shared" si="23"/>
        <v>3.2249030993194201</v>
      </c>
    </row>
    <row r="522" spans="1:2" ht="15.75" x14ac:dyDescent="0.25">
      <c r="A522" s="13">
        <f t="shared" si="24"/>
        <v>521</v>
      </c>
      <c r="B522" s="14">
        <f t="shared" si="23"/>
        <v>3.2280024783137944</v>
      </c>
    </row>
    <row r="523" spans="1:2" ht="15.75" x14ac:dyDescent="0.25">
      <c r="A523" s="13">
        <f t="shared" si="24"/>
        <v>522</v>
      </c>
      <c r="B523" s="14">
        <f t="shared" si="23"/>
        <v>3.2310988842807022</v>
      </c>
    </row>
    <row r="524" spans="1:2" ht="15.75" x14ac:dyDescent="0.25">
      <c r="A524" s="13">
        <f t="shared" si="24"/>
        <v>523</v>
      </c>
      <c r="B524" s="14">
        <f t="shared" si="23"/>
        <v>3.234192325759246</v>
      </c>
    </row>
    <row r="525" spans="1:2" ht="15.75" x14ac:dyDescent="0.25">
      <c r="A525" s="13">
        <f t="shared" si="24"/>
        <v>524</v>
      </c>
      <c r="B525" s="14">
        <f t="shared" si="23"/>
        <v>3.237282811247729</v>
      </c>
    </row>
    <row r="526" spans="1:2" ht="15.75" x14ac:dyDescent="0.25">
      <c r="A526" s="13">
        <f t="shared" si="24"/>
        <v>525</v>
      </c>
      <c r="B526" s="14">
        <f t="shared" si="23"/>
        <v>3.2403703492039302</v>
      </c>
    </row>
    <row r="527" spans="1:2" ht="15.75" x14ac:dyDescent="0.25">
      <c r="A527" s="13">
        <f t="shared" si="24"/>
        <v>526</v>
      </c>
      <c r="B527" s="14">
        <f t="shared" si="23"/>
        <v>3.2434549480453709</v>
      </c>
    </row>
    <row r="528" spans="1:2" ht="15.75" x14ac:dyDescent="0.25">
      <c r="A528" s="13">
        <f t="shared" si="24"/>
        <v>527</v>
      </c>
      <c r="B528" s="14">
        <f t="shared" si="23"/>
        <v>3.246536616149585</v>
      </c>
    </row>
    <row r="529" spans="1:2" ht="15.75" x14ac:dyDescent="0.25">
      <c r="A529" s="13">
        <f t="shared" si="24"/>
        <v>528</v>
      </c>
      <c r="B529" s="14">
        <f t="shared" si="23"/>
        <v>3.2496153618543842</v>
      </c>
    </row>
    <row r="530" spans="1:2" ht="15.75" x14ac:dyDescent="0.25">
      <c r="A530" s="13">
        <f t="shared" si="24"/>
        <v>529</v>
      </c>
      <c r="B530" s="14">
        <f t="shared" si="23"/>
        <v>3.2526911934581184</v>
      </c>
    </row>
    <row r="531" spans="1:2" ht="15.75" x14ac:dyDescent="0.25">
      <c r="A531" s="13">
        <f t="shared" si="24"/>
        <v>530</v>
      </c>
      <c r="B531" s="14">
        <f t="shared" si="23"/>
        <v>3.2557641192199411</v>
      </c>
    </row>
    <row r="532" spans="1:2" ht="15.75" x14ac:dyDescent="0.25">
      <c r="A532" s="13">
        <f t="shared" si="24"/>
        <v>531</v>
      </c>
      <c r="B532" s="14">
        <f t="shared" si="23"/>
        <v>3.2588341473600644</v>
      </c>
    </row>
    <row r="533" spans="1:2" ht="15.75" x14ac:dyDescent="0.25">
      <c r="A533" s="13">
        <f t="shared" si="24"/>
        <v>532</v>
      </c>
      <c r="B533" s="14">
        <f t="shared" si="23"/>
        <v>3.2619012860600183</v>
      </c>
    </row>
    <row r="534" spans="1:2" ht="15.75" x14ac:dyDescent="0.25">
      <c r="A534" s="13">
        <f t="shared" si="24"/>
        <v>533</v>
      </c>
      <c r="B534" s="14">
        <f t="shared" si="23"/>
        <v>3.2649655434629015</v>
      </c>
    </row>
    <row r="535" spans="1:2" ht="15.75" x14ac:dyDescent="0.25">
      <c r="A535" s="13">
        <f t="shared" si="24"/>
        <v>534</v>
      </c>
      <c r="B535" s="14">
        <f t="shared" si="23"/>
        <v>3.2680269276736382</v>
      </c>
    </row>
    <row r="536" spans="1:2" ht="15.75" x14ac:dyDescent="0.25">
      <c r="A536" s="13">
        <f t="shared" si="24"/>
        <v>535</v>
      </c>
      <c r="B536" s="14">
        <f t="shared" si="23"/>
        <v>3.271085446759225</v>
      </c>
    </row>
    <row r="537" spans="1:2" ht="15.75" x14ac:dyDescent="0.25">
      <c r="A537" s="13">
        <f t="shared" si="24"/>
        <v>536</v>
      </c>
      <c r="B537" s="14">
        <f t="shared" si="23"/>
        <v>3.2741411087489802</v>
      </c>
    </row>
    <row r="538" spans="1:2" ht="15.75" x14ac:dyDescent="0.25">
      <c r="A538" s="13">
        <f t="shared" si="24"/>
        <v>537</v>
      </c>
      <c r="B538" s="14">
        <f t="shared" si="23"/>
        <v>3.2771939216347881</v>
      </c>
    </row>
    <row r="539" spans="1:2" ht="15.75" x14ac:dyDescent="0.25">
      <c r="A539" s="13">
        <f t="shared" si="24"/>
        <v>538</v>
      </c>
      <c r="B539" s="14">
        <f t="shared" si="23"/>
        <v>3.2802438933713449</v>
      </c>
    </row>
    <row r="540" spans="1:2" ht="15.75" x14ac:dyDescent="0.25">
      <c r="A540" s="13">
        <f t="shared" si="24"/>
        <v>539</v>
      </c>
      <c r="B540" s="14">
        <f t="shared" si="23"/>
        <v>3.2832910318764008</v>
      </c>
    </row>
    <row r="541" spans="1:2" ht="15.75" x14ac:dyDescent="0.25">
      <c r="A541" s="13">
        <f t="shared" si="24"/>
        <v>540</v>
      </c>
      <c r="B541" s="14">
        <f t="shared" si="23"/>
        <v>3.2863353450309969</v>
      </c>
    </row>
    <row r="542" spans="1:2" ht="15.75" x14ac:dyDescent="0.25">
      <c r="A542" s="13">
        <f t="shared" si="24"/>
        <v>541</v>
      </c>
      <c r="B542" s="14">
        <f t="shared" si="23"/>
        <v>3.2893768406797053</v>
      </c>
    </row>
    <row r="543" spans="1:2" ht="15.75" x14ac:dyDescent="0.25">
      <c r="A543" s="13">
        <f t="shared" si="24"/>
        <v>542</v>
      </c>
      <c r="B543" s="14">
        <f t="shared" si="23"/>
        <v>3.2924155266308657</v>
      </c>
    </row>
    <row r="544" spans="1:2" ht="15.75" x14ac:dyDescent="0.25">
      <c r="A544" s="13">
        <f t="shared" si="24"/>
        <v>543</v>
      </c>
      <c r="B544" s="14">
        <f t="shared" si="23"/>
        <v>3.295451410656816</v>
      </c>
    </row>
    <row r="545" spans="1:2" ht="15.75" x14ac:dyDescent="0.25">
      <c r="A545" s="13">
        <f t="shared" si="24"/>
        <v>544</v>
      </c>
      <c r="B545" s="14">
        <f t="shared" si="23"/>
        <v>3.2984845004941286</v>
      </c>
    </row>
    <row r="546" spans="1:2" ht="15.75" x14ac:dyDescent="0.25">
      <c r="A546" s="13">
        <f t="shared" si="24"/>
        <v>545</v>
      </c>
      <c r="B546" s="14">
        <f t="shared" si="23"/>
        <v>3.3015148038438356</v>
      </c>
    </row>
    <row r="547" spans="1:2" ht="15.75" x14ac:dyDescent="0.25">
      <c r="A547" s="13">
        <f t="shared" si="24"/>
        <v>546</v>
      </c>
      <c r="B547" s="14">
        <f t="shared" si="23"/>
        <v>3.3045423283716611</v>
      </c>
    </row>
    <row r="548" spans="1:2" ht="15.75" x14ac:dyDescent="0.25">
      <c r="A548" s="13">
        <f t="shared" si="24"/>
        <v>547</v>
      </c>
      <c r="B548" s="14">
        <f t="shared" si="23"/>
        <v>3.3075670817082456</v>
      </c>
    </row>
    <row r="549" spans="1:2" ht="15.75" x14ac:dyDescent="0.25">
      <c r="A549" s="13">
        <f t="shared" si="24"/>
        <v>548</v>
      </c>
      <c r="B549" s="14">
        <f t="shared" si="23"/>
        <v>3.3105890714493698</v>
      </c>
    </row>
    <row r="550" spans="1:2" ht="15.75" x14ac:dyDescent="0.25">
      <c r="A550" s="13">
        <f t="shared" si="24"/>
        <v>549</v>
      </c>
      <c r="B550" s="14">
        <f t="shared" si="23"/>
        <v>3.3136083051561784</v>
      </c>
    </row>
    <row r="551" spans="1:2" ht="15.75" x14ac:dyDescent="0.25">
      <c r="A551" s="13">
        <f t="shared" si="24"/>
        <v>550</v>
      </c>
      <c r="B551" s="14">
        <f t="shared" si="23"/>
        <v>3.3166247903553998</v>
      </c>
    </row>
    <row r="552" spans="1:2" ht="15.75" x14ac:dyDescent="0.25">
      <c r="A552" s="13">
        <f t="shared" si="24"/>
        <v>551</v>
      </c>
      <c r="B552" s="14">
        <f t="shared" si="23"/>
        <v>3.3196385345395663</v>
      </c>
    </row>
    <row r="553" spans="1:2" ht="15.75" x14ac:dyDescent="0.25">
      <c r="A553" s="13">
        <f t="shared" si="24"/>
        <v>552</v>
      </c>
      <c r="B553" s="14">
        <f t="shared" si="23"/>
        <v>3.3226495451672298</v>
      </c>
    </row>
    <row r="554" spans="1:2" ht="15.75" x14ac:dyDescent="0.25">
      <c r="A554" s="13">
        <f t="shared" si="24"/>
        <v>553</v>
      </c>
      <c r="B554" s="14">
        <f t="shared" si="23"/>
        <v>3.3256578296631782</v>
      </c>
    </row>
    <row r="555" spans="1:2" ht="15.75" x14ac:dyDescent="0.25">
      <c r="A555" s="13">
        <f t="shared" si="24"/>
        <v>554</v>
      </c>
      <c r="B555" s="14">
        <f t="shared" si="23"/>
        <v>3.3286633954186478</v>
      </c>
    </row>
    <row r="556" spans="1:2" ht="15.75" x14ac:dyDescent="0.25">
      <c r="A556" s="13">
        <f t="shared" si="24"/>
        <v>555</v>
      </c>
      <c r="B556" s="14">
        <f t="shared" si="23"/>
        <v>3.3316662497915361</v>
      </c>
    </row>
    <row r="557" spans="1:2" ht="15.75" x14ac:dyDescent="0.25">
      <c r="A557" s="13">
        <f t="shared" si="24"/>
        <v>556</v>
      </c>
      <c r="B557" s="14">
        <f t="shared" si="23"/>
        <v>3.3346664001066131</v>
      </c>
    </row>
    <row r="558" spans="1:2" ht="15.75" x14ac:dyDescent="0.25">
      <c r="A558" s="13">
        <f t="shared" si="24"/>
        <v>557</v>
      </c>
      <c r="B558" s="14">
        <f t="shared" si="23"/>
        <v>3.3376638536557275</v>
      </c>
    </row>
    <row r="559" spans="1:2" ht="15.75" x14ac:dyDescent="0.25">
      <c r="A559" s="13">
        <f t="shared" si="24"/>
        <v>558</v>
      </c>
      <c r="B559" s="14">
        <f t="shared" si="23"/>
        <v>3.3406586176980131</v>
      </c>
    </row>
    <row r="560" spans="1:2" ht="15.75" x14ac:dyDescent="0.25">
      <c r="A560" s="13">
        <f t="shared" si="24"/>
        <v>559</v>
      </c>
      <c r="B560" s="14">
        <f t="shared" si="23"/>
        <v>3.3436506994600976</v>
      </c>
    </row>
    <row r="561" spans="1:2" ht="15.75" x14ac:dyDescent="0.25">
      <c r="A561" s="13">
        <f t="shared" si="24"/>
        <v>560</v>
      </c>
      <c r="B561" s="14">
        <f t="shared" si="23"/>
        <v>3.3466401061363023</v>
      </c>
    </row>
    <row r="562" spans="1:2" ht="15.75" x14ac:dyDescent="0.25">
      <c r="A562" s="13">
        <f t="shared" si="24"/>
        <v>561</v>
      </c>
      <c r="B562" s="14">
        <f t="shared" si="23"/>
        <v>3.3496268448888453</v>
      </c>
    </row>
    <row r="563" spans="1:2" ht="15.75" x14ac:dyDescent="0.25">
      <c r="A563" s="13">
        <f t="shared" si="24"/>
        <v>562</v>
      </c>
      <c r="B563" s="14">
        <f t="shared" si="23"/>
        <v>3.3526109228480419</v>
      </c>
    </row>
    <row r="564" spans="1:2" ht="15.75" x14ac:dyDescent="0.25">
      <c r="A564" s="13">
        <f t="shared" si="24"/>
        <v>563</v>
      </c>
      <c r="B564" s="14">
        <f t="shared" si="23"/>
        <v>3.3555923471125033</v>
      </c>
    </row>
    <row r="565" spans="1:2" ht="15.75" x14ac:dyDescent="0.25">
      <c r="A565" s="13">
        <f t="shared" si="24"/>
        <v>564</v>
      </c>
      <c r="B565" s="14">
        <f t="shared" si="23"/>
        <v>3.3585711247493331</v>
      </c>
    </row>
    <row r="566" spans="1:2" ht="15.75" x14ac:dyDescent="0.25">
      <c r="A566" s="13">
        <f t="shared" si="24"/>
        <v>565</v>
      </c>
      <c r="B566" s="14">
        <f t="shared" si="23"/>
        <v>3.3615472627943221</v>
      </c>
    </row>
    <row r="567" spans="1:2" ht="15.75" x14ac:dyDescent="0.25">
      <c r="A567" s="13">
        <f t="shared" si="24"/>
        <v>566</v>
      </c>
      <c r="B567" s="14">
        <f t="shared" si="23"/>
        <v>3.3645207682521443</v>
      </c>
    </row>
    <row r="568" spans="1:2" ht="15.75" x14ac:dyDescent="0.25">
      <c r="A568" s="13">
        <f t="shared" si="24"/>
        <v>567</v>
      </c>
      <c r="B568" s="14">
        <f t="shared" si="23"/>
        <v>3.3674916480965473</v>
      </c>
    </row>
    <row r="569" spans="1:2" ht="15.75" x14ac:dyDescent="0.25">
      <c r="A569" s="13">
        <f t="shared" si="24"/>
        <v>568</v>
      </c>
      <c r="B569" s="14">
        <f t="shared" si="23"/>
        <v>3.3704599092705432</v>
      </c>
    </row>
    <row r="570" spans="1:2" ht="15.75" x14ac:dyDescent="0.25">
      <c r="A570" s="13">
        <f t="shared" si="24"/>
        <v>569</v>
      </c>
      <c r="B570" s="14">
        <f t="shared" si="23"/>
        <v>3.3734255586866002</v>
      </c>
    </row>
    <row r="571" spans="1:2" ht="15.75" x14ac:dyDescent="0.25">
      <c r="A571" s="13">
        <f t="shared" si="24"/>
        <v>570</v>
      </c>
      <c r="B571" s="14">
        <f t="shared" si="23"/>
        <v>3.3763886032268267</v>
      </c>
    </row>
    <row r="572" spans="1:2" ht="15.75" x14ac:dyDescent="0.25">
      <c r="A572" s="13">
        <f t="shared" si="24"/>
        <v>571</v>
      </c>
      <c r="B572" s="14">
        <f t="shared" si="23"/>
        <v>3.3793490497431602</v>
      </c>
    </row>
    <row r="573" spans="1:2" ht="15.75" x14ac:dyDescent="0.25">
      <c r="A573" s="13">
        <f t="shared" si="24"/>
        <v>572</v>
      </c>
      <c r="B573" s="14">
        <f t="shared" si="23"/>
        <v>3.3823069050575527</v>
      </c>
    </row>
    <row r="574" spans="1:2" ht="15.75" x14ac:dyDescent="0.25">
      <c r="A574" s="13">
        <f t="shared" si="24"/>
        <v>573</v>
      </c>
      <c r="B574" s="14">
        <f t="shared" si="23"/>
        <v>3.3852621759621515</v>
      </c>
    </row>
    <row r="575" spans="1:2" ht="15.75" x14ac:dyDescent="0.25">
      <c r="A575" s="13">
        <f t="shared" si="24"/>
        <v>574</v>
      </c>
      <c r="B575" s="14">
        <f t="shared" si="23"/>
        <v>3.3882148692194831</v>
      </c>
    </row>
    <row r="576" spans="1:2" ht="15.75" x14ac:dyDescent="0.25">
      <c r="A576" s="13">
        <f t="shared" si="24"/>
        <v>575</v>
      </c>
      <c r="B576" s="14">
        <f t="shared" si="23"/>
        <v>3.3911649915626341</v>
      </c>
    </row>
    <row r="577" spans="1:2" ht="15.75" x14ac:dyDescent="0.25">
      <c r="A577" s="13">
        <f t="shared" si="24"/>
        <v>576</v>
      </c>
      <c r="B577" s="14">
        <f t="shared" si="23"/>
        <v>3.3941125496954281</v>
      </c>
    </row>
    <row r="578" spans="1:2" ht="15.75" x14ac:dyDescent="0.25">
      <c r="A578" s="13">
        <f t="shared" si="24"/>
        <v>577</v>
      </c>
      <c r="B578" s="14">
        <f t="shared" si="23"/>
        <v>3.3970575502926055</v>
      </c>
    </row>
    <row r="579" spans="1:2" ht="15.75" x14ac:dyDescent="0.25">
      <c r="A579" s="13">
        <f t="shared" si="24"/>
        <v>578</v>
      </c>
      <c r="B579" s="14">
        <f t="shared" si="23"/>
        <v>3.4</v>
      </c>
    </row>
    <row r="580" spans="1:2" ht="15.75" x14ac:dyDescent="0.25">
      <c r="A580" s="13">
        <f t="shared" si="24"/>
        <v>579</v>
      </c>
      <c r="B580" s="14">
        <f t="shared" ref="B580:B601" si="25">SQRT(A580/50)</f>
        <v>3.4029399054347111</v>
      </c>
    </row>
    <row r="581" spans="1:2" ht="15.75" x14ac:dyDescent="0.25">
      <c r="A581" s="13">
        <f t="shared" si="24"/>
        <v>580</v>
      </c>
      <c r="B581" s="14">
        <f t="shared" si="25"/>
        <v>3.40587727318528</v>
      </c>
    </row>
    <row r="582" spans="1:2" ht="15.75" x14ac:dyDescent="0.25">
      <c r="A582" s="13">
        <f t="shared" ref="A582:A601" si="26">A581+1</f>
        <v>581</v>
      </c>
      <c r="B582" s="14">
        <f t="shared" si="25"/>
        <v>3.408812109811862</v>
      </c>
    </row>
    <row r="583" spans="1:2" ht="15.75" x14ac:dyDescent="0.25">
      <c r="A583" s="13">
        <f t="shared" si="26"/>
        <v>582</v>
      </c>
      <c r="B583" s="14">
        <f t="shared" si="25"/>
        <v>3.4117444218463961</v>
      </c>
    </row>
    <row r="584" spans="1:2" ht="15.75" x14ac:dyDescent="0.25">
      <c r="A584" s="13">
        <f t="shared" si="26"/>
        <v>583</v>
      </c>
      <c r="B584" s="14">
        <f t="shared" si="25"/>
        <v>3.4146742157927745</v>
      </c>
    </row>
    <row r="585" spans="1:2" ht="15.75" x14ac:dyDescent="0.25">
      <c r="A585" s="13">
        <f t="shared" si="26"/>
        <v>584</v>
      </c>
      <c r="B585" s="14">
        <f t="shared" si="25"/>
        <v>3.4176014981270124</v>
      </c>
    </row>
    <row r="586" spans="1:2" ht="15.75" x14ac:dyDescent="0.25">
      <c r="A586" s="13">
        <f t="shared" si="26"/>
        <v>585</v>
      </c>
      <c r="B586" s="14">
        <f t="shared" si="25"/>
        <v>3.4205262752974139</v>
      </c>
    </row>
    <row r="587" spans="1:2" ht="15.75" x14ac:dyDescent="0.25">
      <c r="A587" s="13">
        <f t="shared" si="26"/>
        <v>586</v>
      </c>
      <c r="B587" s="14">
        <f t="shared" si="25"/>
        <v>3.4234485537247381</v>
      </c>
    </row>
    <row r="588" spans="1:2" ht="15.75" x14ac:dyDescent="0.25">
      <c r="A588" s="13">
        <f t="shared" si="26"/>
        <v>587</v>
      </c>
      <c r="B588" s="14">
        <f t="shared" si="25"/>
        <v>3.4263683398023628</v>
      </c>
    </row>
    <row r="589" spans="1:2" ht="15.75" x14ac:dyDescent="0.25">
      <c r="A589" s="13">
        <f t="shared" si="26"/>
        <v>588</v>
      </c>
      <c r="B589" s="14">
        <f t="shared" si="25"/>
        <v>3.4292856398964493</v>
      </c>
    </row>
    <row r="590" spans="1:2" ht="15.75" x14ac:dyDescent="0.25">
      <c r="A590" s="13">
        <f t="shared" si="26"/>
        <v>589</v>
      </c>
      <c r="B590" s="14">
        <f t="shared" si="25"/>
        <v>3.4322004603461025</v>
      </c>
    </row>
    <row r="591" spans="1:2" ht="15.75" x14ac:dyDescent="0.25">
      <c r="A591" s="13">
        <f t="shared" si="26"/>
        <v>590</v>
      </c>
      <c r="B591" s="14">
        <f t="shared" si="25"/>
        <v>3.4351128074635335</v>
      </c>
    </row>
    <row r="592" spans="1:2" ht="15.75" x14ac:dyDescent="0.25">
      <c r="A592" s="13">
        <f t="shared" si="26"/>
        <v>591</v>
      </c>
      <c r="B592" s="14">
        <f t="shared" si="25"/>
        <v>3.4380226875342168</v>
      </c>
    </row>
    <row r="593" spans="1:2" ht="15.75" x14ac:dyDescent="0.25">
      <c r="A593" s="13">
        <f t="shared" si="26"/>
        <v>592</v>
      </c>
      <c r="B593" s="14">
        <f t="shared" si="25"/>
        <v>3.4409301068170506</v>
      </c>
    </row>
    <row r="594" spans="1:2" ht="15.75" x14ac:dyDescent="0.25">
      <c r="A594" s="13">
        <f t="shared" si="26"/>
        <v>593</v>
      </c>
      <c r="B594" s="14">
        <f t="shared" si="25"/>
        <v>3.443835071544513</v>
      </c>
    </row>
    <row r="595" spans="1:2" ht="15.75" x14ac:dyDescent="0.25">
      <c r="A595" s="13">
        <f t="shared" si="26"/>
        <v>594</v>
      </c>
      <c r="B595" s="14">
        <f t="shared" si="25"/>
        <v>3.4467375879228173</v>
      </c>
    </row>
    <row r="596" spans="1:2" ht="15.75" x14ac:dyDescent="0.25">
      <c r="A596" s="13">
        <f t="shared" si="26"/>
        <v>595</v>
      </c>
      <c r="B596" s="14">
        <f t="shared" si="25"/>
        <v>3.4496376621320679</v>
      </c>
    </row>
    <row r="597" spans="1:2" ht="15.75" x14ac:dyDescent="0.25">
      <c r="A597" s="13">
        <f t="shared" si="26"/>
        <v>596</v>
      </c>
      <c r="B597" s="14">
        <f t="shared" si="25"/>
        <v>3.4525353003264136</v>
      </c>
    </row>
    <row r="598" spans="1:2" ht="15.75" x14ac:dyDescent="0.25">
      <c r="A598" s="13">
        <f t="shared" si="26"/>
        <v>597</v>
      </c>
      <c r="B598" s="14">
        <f t="shared" si="25"/>
        <v>3.455430508634199</v>
      </c>
    </row>
    <row r="599" spans="1:2" ht="15.75" x14ac:dyDescent="0.25">
      <c r="A599" s="13">
        <f t="shared" si="26"/>
        <v>598</v>
      </c>
      <c r="B599" s="14">
        <f t="shared" si="25"/>
        <v>3.4583232931581165</v>
      </c>
    </row>
    <row r="600" spans="1:2" ht="15.75" x14ac:dyDescent="0.25">
      <c r="A600" s="13">
        <f t="shared" si="26"/>
        <v>599</v>
      </c>
      <c r="B600" s="14">
        <f t="shared" si="25"/>
        <v>3.461213659975356</v>
      </c>
    </row>
    <row r="601" spans="1:2" ht="15.75" x14ac:dyDescent="0.25">
      <c r="A601" s="13">
        <f t="shared" si="26"/>
        <v>600</v>
      </c>
      <c r="B601" s="14">
        <f t="shared" si="25"/>
        <v>3.4641016151377544</v>
      </c>
    </row>
    <row r="602" spans="1:2" ht="15.75" x14ac:dyDescent="0.25">
      <c r="A602" s="13"/>
    </row>
    <row r="603" spans="1:2" ht="15.75" x14ac:dyDescent="0.25">
      <c r="A603" s="13"/>
    </row>
    <row r="604" spans="1:2" ht="15.75" x14ac:dyDescent="0.25">
      <c r="A604" s="13"/>
    </row>
  </sheetData>
  <pageMargins left="0.19685039370078741" right="0.59055118110236227" top="0.19685039370078741" bottom="0.19685039370078741" header="0.19685039370078741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7"/>
  <sheetViews>
    <sheetView zoomScaleNormal="100" workbookViewId="0">
      <selection activeCell="M25" sqref="M25"/>
    </sheetView>
  </sheetViews>
  <sheetFormatPr defaultRowHeight="12.75" x14ac:dyDescent="0.2"/>
  <cols>
    <col min="1" max="1" width="9" bestFit="1" customWidth="1"/>
    <col min="2" max="16384" width="9.140625" style="12"/>
  </cols>
  <sheetData>
    <row r="1" spans="1:2" x14ac:dyDescent="0.2">
      <c r="A1" t="s">
        <v>1055</v>
      </c>
      <c r="B1" s="15" t="s">
        <v>783</v>
      </c>
    </row>
    <row r="2" spans="1:2" x14ac:dyDescent="0.2">
      <c r="A2" t="s">
        <v>85</v>
      </c>
      <c r="B2" s="116">
        <f>'Executivo Estrangeiro'!$G$75</f>
        <v>8422.5400000000009</v>
      </c>
    </row>
    <row r="3" spans="1:2" x14ac:dyDescent="0.2">
      <c r="A3" t="s">
        <v>120</v>
      </c>
      <c r="B3" s="116">
        <f>'Executivo Estrangeiro'!$G$75</f>
        <v>8422.5400000000009</v>
      </c>
    </row>
    <row r="4" spans="1:2" x14ac:dyDescent="0.2">
      <c r="A4" t="s">
        <v>194</v>
      </c>
      <c r="B4" s="71" t="e">
        <f>VLOOKUP(A4:A609,'Executivo Estrangeiro'!#REF!,2,FALSE)</f>
        <v>#REF!</v>
      </c>
    </row>
    <row r="5" spans="1:2" x14ac:dyDescent="0.2">
      <c r="A5" t="s">
        <v>280</v>
      </c>
      <c r="B5" s="71" t="e">
        <f>VLOOKUP(A5:A610,'Executivo Estrangeiro'!#REF!,2,FALSE)</f>
        <v>#REF!</v>
      </c>
    </row>
    <row r="6" spans="1:2" x14ac:dyDescent="0.2">
      <c r="A6" t="s">
        <v>69</v>
      </c>
      <c r="B6" s="116">
        <f>'Executivo Estrangeiro'!$G$75</f>
        <v>8422.5400000000009</v>
      </c>
    </row>
    <row r="7" spans="1:2" x14ac:dyDescent="0.2">
      <c r="A7" t="s">
        <v>76</v>
      </c>
      <c r="B7" s="116">
        <f>'Executivo Estrangeiro'!$G$75</f>
        <v>8422.5400000000009</v>
      </c>
    </row>
    <row r="8" spans="1:2" x14ac:dyDescent="0.2">
      <c r="A8" t="s">
        <v>941</v>
      </c>
      <c r="B8" s="116">
        <f>'Executivo Estrangeiro'!$G$75</f>
        <v>8422.5400000000009</v>
      </c>
    </row>
    <row r="9" spans="1:2" x14ac:dyDescent="0.2">
      <c r="A9" t="s">
        <v>93</v>
      </c>
      <c r="B9" s="116">
        <f>'Executivo Estrangeiro'!$G$75</f>
        <v>8422.5400000000009</v>
      </c>
    </row>
    <row r="10" spans="1:2" x14ac:dyDescent="0.2">
      <c r="A10" t="s">
        <v>100</v>
      </c>
      <c r="B10" s="116">
        <f>'Executivo Estrangeiro'!$G$75</f>
        <v>8422.5400000000009</v>
      </c>
    </row>
    <row r="11" spans="1:2" x14ac:dyDescent="0.2">
      <c r="A11" t="s">
        <v>896</v>
      </c>
      <c r="B11" s="116">
        <f>'Executivo Estrangeiro'!$G$75</f>
        <v>8422.5400000000009</v>
      </c>
    </row>
    <row r="12" spans="1:2" x14ac:dyDescent="0.2">
      <c r="A12" t="s">
        <v>140</v>
      </c>
      <c r="B12" s="116">
        <f>'Executivo Estrangeiro'!$G$75</f>
        <v>8422.5400000000009</v>
      </c>
    </row>
    <row r="13" spans="1:2" x14ac:dyDescent="0.2">
      <c r="A13" t="s">
        <v>1048</v>
      </c>
      <c r="B13" s="116">
        <f>'Executivo Estrangeiro'!$G$75</f>
        <v>8422.5400000000009</v>
      </c>
    </row>
    <row r="14" spans="1:2" x14ac:dyDescent="0.2">
      <c r="A14" t="s">
        <v>210</v>
      </c>
      <c r="B14" s="71" t="e">
        <f>VLOOKUP(A14:A619,'Executivo Estrangeiro'!#REF!,2,FALSE)</f>
        <v>#REF!</v>
      </c>
    </row>
    <row r="15" spans="1:2" x14ac:dyDescent="0.2">
      <c r="A15" t="s">
        <v>224</v>
      </c>
      <c r="B15" s="71" t="e">
        <f>VLOOKUP(A15:A620,'Executivo Estrangeiro'!#REF!,2,FALSE)</f>
        <v>#REF!</v>
      </c>
    </row>
    <row r="16" spans="1:2" x14ac:dyDescent="0.2">
      <c r="A16" t="s">
        <v>307</v>
      </c>
      <c r="B16" s="116">
        <f>'Executivo Estrangeiro'!$G$75</f>
        <v>8422.5400000000009</v>
      </c>
    </row>
    <row r="17" spans="1:2" x14ac:dyDescent="0.2">
      <c r="A17" t="s">
        <v>875</v>
      </c>
      <c r="B17" s="116">
        <f>'Executivo Estrangeiro'!$G$75</f>
        <v>8422.5400000000009</v>
      </c>
    </row>
    <row r="18" spans="1:2" x14ac:dyDescent="0.2">
      <c r="A18" t="s">
        <v>165</v>
      </c>
      <c r="B18" s="116">
        <f>'Executivo Estrangeiro'!$G$75</f>
        <v>8422.5400000000009</v>
      </c>
    </row>
    <row r="19" spans="1:2" x14ac:dyDescent="0.2">
      <c r="A19" t="s">
        <v>994</v>
      </c>
      <c r="B19" s="116">
        <f>'Executivo Estrangeiro'!$G$75</f>
        <v>8422.5400000000009</v>
      </c>
    </row>
    <row r="20" spans="1:2" x14ac:dyDescent="0.2">
      <c r="A20" t="s">
        <v>68</v>
      </c>
      <c r="B20" s="116">
        <f>'Executivo Estrangeiro'!$G$75</f>
        <v>8422.5400000000009</v>
      </c>
    </row>
    <row r="21" spans="1:2" x14ac:dyDescent="0.2">
      <c r="A21" t="s">
        <v>92</v>
      </c>
      <c r="B21" s="116">
        <f>'Executivo Estrangeiro'!$G$75</f>
        <v>8422.5400000000009</v>
      </c>
    </row>
    <row r="22" spans="1:2" x14ac:dyDescent="0.2">
      <c r="A22" t="s">
        <v>890</v>
      </c>
      <c r="B22" s="116">
        <f>'Executivo Estrangeiro'!$G$75</f>
        <v>8422.5400000000009</v>
      </c>
    </row>
    <row r="23" spans="1:2" x14ac:dyDescent="0.2">
      <c r="A23" t="s">
        <v>905</v>
      </c>
      <c r="B23" s="116">
        <f>'Executivo Estrangeiro'!$G$75</f>
        <v>8422.5400000000009</v>
      </c>
    </row>
    <row r="24" spans="1:2" x14ac:dyDescent="0.2">
      <c r="A24" t="s">
        <v>152</v>
      </c>
      <c r="B24" s="116">
        <f>'Executivo Estrangeiro'!$G$75</f>
        <v>8422.5400000000009</v>
      </c>
    </row>
    <row r="25" spans="1:2" x14ac:dyDescent="0.2">
      <c r="A25" t="s">
        <v>235</v>
      </c>
      <c r="B25" s="71" t="e">
        <f>VLOOKUP(A25:A630,'Executivo Estrangeiro'!#REF!,2,FALSE)</f>
        <v>#REF!</v>
      </c>
    </row>
    <row r="26" spans="1:2" x14ac:dyDescent="0.2">
      <c r="A26" t="s">
        <v>236</v>
      </c>
      <c r="B26" s="71" t="e">
        <f>VLOOKUP(A26:A631,'Executivo Estrangeiro'!#REF!,2,FALSE)</f>
        <v>#REF!</v>
      </c>
    </row>
    <row r="27" spans="1:2" x14ac:dyDescent="0.2">
      <c r="A27" t="s">
        <v>263</v>
      </c>
      <c r="B27" s="71" t="e">
        <f>VLOOKUP(A27:A632,'Executivo Estrangeiro'!#REF!,2,FALSE)</f>
        <v>#REF!</v>
      </c>
    </row>
    <row r="28" spans="1:2" x14ac:dyDescent="0.2">
      <c r="A28" t="s">
        <v>291</v>
      </c>
      <c r="B28" s="71" t="e">
        <f>VLOOKUP(A28:A633,'Executivo Estrangeiro'!#REF!,2,FALSE)</f>
        <v>#REF!</v>
      </c>
    </row>
    <row r="29" spans="1:2" x14ac:dyDescent="0.2">
      <c r="A29" t="s">
        <v>292</v>
      </c>
      <c r="B29" s="71" t="e">
        <f>VLOOKUP(A29:A634,'Executivo Estrangeiro'!#REF!,2,FALSE)</f>
        <v>#REF!</v>
      </c>
    </row>
    <row r="30" spans="1:2" x14ac:dyDescent="0.2">
      <c r="A30" t="s">
        <v>320</v>
      </c>
      <c r="B30" s="116">
        <f>'Executivo Estrangeiro'!$G$75</f>
        <v>8422.5400000000009</v>
      </c>
    </row>
    <row r="31" spans="1:2" x14ac:dyDescent="0.2">
      <c r="A31" t="s">
        <v>321</v>
      </c>
      <c r="B31" s="116">
        <f>'Executivo Estrangeiro'!$G$75</f>
        <v>8422.5400000000009</v>
      </c>
    </row>
    <row r="32" spans="1:2" x14ac:dyDescent="0.2">
      <c r="A32" t="s">
        <v>337</v>
      </c>
      <c r="B32" s="116">
        <f>'Executivo Estrangeiro'!$G$75</f>
        <v>8422.5400000000009</v>
      </c>
    </row>
    <row r="33" spans="1:2" x14ac:dyDescent="0.2">
      <c r="A33" t="s">
        <v>350</v>
      </c>
      <c r="B33" s="116">
        <f>'Executivo Estrangeiro'!$G$75</f>
        <v>8422.5400000000009</v>
      </c>
    </row>
    <row r="34" spans="1:2" x14ac:dyDescent="0.2">
      <c r="A34" t="s">
        <v>358</v>
      </c>
      <c r="B34" s="116">
        <f>'Executivo Estrangeiro'!$G$75</f>
        <v>8422.5400000000009</v>
      </c>
    </row>
    <row r="35" spans="1:2" x14ac:dyDescent="0.2">
      <c r="A35" t="s">
        <v>373</v>
      </c>
      <c r="B35" s="116">
        <f>'Executivo Estrangeiro'!$G$75</f>
        <v>8422.5400000000009</v>
      </c>
    </row>
    <row r="36" spans="1:2" x14ac:dyDescent="0.2">
      <c r="A36" t="s">
        <v>410</v>
      </c>
      <c r="B36" s="116">
        <f>'Executivo Estrangeiro'!$G$75</f>
        <v>8422.5400000000009</v>
      </c>
    </row>
    <row r="37" spans="1:2" x14ac:dyDescent="0.2">
      <c r="A37" t="s">
        <v>935</v>
      </c>
      <c r="B37" s="71" t="e">
        <f>VLOOKUP(A37:A642,'Executivo Estrangeiro'!#REF!,2,FALSE)</f>
        <v>#REF!</v>
      </c>
    </row>
    <row r="38" spans="1:2" x14ac:dyDescent="0.2">
      <c r="A38" t="s">
        <v>243</v>
      </c>
      <c r="B38" s="71" t="e">
        <f>VLOOKUP(A38:A643,'Executivo Estrangeiro'!#REF!,2,FALSE)</f>
        <v>#REF!</v>
      </c>
    </row>
    <row r="39" spans="1:2" x14ac:dyDescent="0.2">
      <c r="A39" t="s">
        <v>246</v>
      </c>
      <c r="B39" s="71" t="e">
        <f>VLOOKUP(A39:A644,'Executivo Estrangeiro'!#REF!,2,FALSE)</f>
        <v>#REF!</v>
      </c>
    </row>
    <row r="40" spans="1:2" x14ac:dyDescent="0.2">
      <c r="A40" t="s">
        <v>260</v>
      </c>
      <c r="B40" s="71" t="e">
        <f>VLOOKUP(A40:A645,'Executivo Estrangeiro'!#REF!,2,FALSE)</f>
        <v>#REF!</v>
      </c>
    </row>
    <row r="41" spans="1:2" x14ac:dyDescent="0.2">
      <c r="A41" t="s">
        <v>284</v>
      </c>
      <c r="B41" s="71" t="e">
        <f>VLOOKUP(A41:A646,'Executivo Estrangeiro'!#REF!,2,FALSE)</f>
        <v>#REF!</v>
      </c>
    </row>
    <row r="42" spans="1:2" x14ac:dyDescent="0.2">
      <c r="A42" t="s">
        <v>295</v>
      </c>
      <c r="B42" s="71" t="e">
        <f>VLOOKUP(A42:A647,'Executivo Estrangeiro'!#REF!,2,FALSE)</f>
        <v>#REF!</v>
      </c>
    </row>
    <row r="43" spans="1:2" x14ac:dyDescent="0.2">
      <c r="A43" t="s">
        <v>1009</v>
      </c>
      <c r="B43" s="116">
        <f>'Executivo Estrangeiro'!$G$75</f>
        <v>8422.5400000000009</v>
      </c>
    </row>
    <row r="44" spans="1:2" x14ac:dyDescent="0.2">
      <c r="A44" t="s">
        <v>347</v>
      </c>
      <c r="B44" s="116">
        <f>'Executivo Estrangeiro'!$G$75</f>
        <v>8422.5400000000009</v>
      </c>
    </row>
    <row r="45" spans="1:2" x14ac:dyDescent="0.2">
      <c r="A45" t="s">
        <v>348</v>
      </c>
      <c r="B45" s="116">
        <f>'Executivo Estrangeiro'!$G$75</f>
        <v>8422.5400000000009</v>
      </c>
    </row>
    <row r="46" spans="1:2" x14ac:dyDescent="0.2">
      <c r="A46" t="s">
        <v>883</v>
      </c>
      <c r="B46" s="116">
        <f>'Executivo Estrangeiro'!$G$75</f>
        <v>8422.5400000000009</v>
      </c>
    </row>
    <row r="47" spans="1:2" x14ac:dyDescent="0.2">
      <c r="A47" t="s">
        <v>371</v>
      </c>
      <c r="B47" s="116">
        <f>'Executivo Estrangeiro'!$G$75</f>
        <v>8422.5400000000009</v>
      </c>
    </row>
    <row r="48" spans="1:2" x14ac:dyDescent="0.2">
      <c r="A48" t="s">
        <v>378</v>
      </c>
      <c r="B48" s="116">
        <f>'Executivo Estrangeiro'!$G$75</f>
        <v>8422.5400000000009</v>
      </c>
    </row>
    <row r="49" spans="1:2" x14ac:dyDescent="0.2">
      <c r="A49" t="s">
        <v>391</v>
      </c>
      <c r="B49" s="116">
        <f>'Executivo Estrangeiro'!$G$75</f>
        <v>8422.5400000000009</v>
      </c>
    </row>
    <row r="50" spans="1:2" x14ac:dyDescent="0.2">
      <c r="A50" t="s">
        <v>963</v>
      </c>
      <c r="B50" s="116">
        <f>'Executivo Estrangeiro'!$G$75</f>
        <v>8422.5400000000009</v>
      </c>
    </row>
    <row r="51" spans="1:2" x14ac:dyDescent="0.2">
      <c r="A51" t="s">
        <v>989</v>
      </c>
      <c r="B51" s="116">
        <f>'Executivo Estrangeiro'!$G$75</f>
        <v>8422.5400000000009</v>
      </c>
    </row>
    <row r="52" spans="1:2" x14ac:dyDescent="0.2">
      <c r="A52" t="s">
        <v>118</v>
      </c>
      <c r="B52" s="116">
        <f>'Executivo Estrangeiro'!$G$75</f>
        <v>8422.5400000000009</v>
      </c>
    </row>
    <row r="53" spans="1:2" x14ac:dyDescent="0.2">
      <c r="A53" t="s">
        <v>972</v>
      </c>
      <c r="B53" s="116">
        <f>'Executivo Estrangeiro'!$G$75</f>
        <v>8422.5400000000009</v>
      </c>
    </row>
    <row r="54" spans="1:2" x14ac:dyDescent="0.2">
      <c r="A54" t="s">
        <v>127</v>
      </c>
      <c r="B54" s="116">
        <f>'Executivo Estrangeiro'!$G$75</f>
        <v>8422.5400000000009</v>
      </c>
    </row>
    <row r="55" spans="1:2" x14ac:dyDescent="0.2">
      <c r="A55" t="s">
        <v>914</v>
      </c>
      <c r="B55" s="116">
        <f>'Executivo Estrangeiro'!$G$75</f>
        <v>8422.5400000000009</v>
      </c>
    </row>
    <row r="56" spans="1:2" x14ac:dyDescent="0.2">
      <c r="A56" t="s">
        <v>131</v>
      </c>
      <c r="B56" s="116">
        <f>'Executivo Estrangeiro'!$G$75</f>
        <v>8422.5400000000009</v>
      </c>
    </row>
    <row r="57" spans="1:2" x14ac:dyDescent="0.2">
      <c r="A57" t="s">
        <v>136</v>
      </c>
      <c r="B57" s="116">
        <f>'Executivo Estrangeiro'!$G$75</f>
        <v>8422.5400000000009</v>
      </c>
    </row>
    <row r="58" spans="1:2" x14ac:dyDescent="0.2">
      <c r="A58" t="s">
        <v>992</v>
      </c>
      <c r="B58" s="116">
        <f>'Executivo Estrangeiro'!$G$75</f>
        <v>8422.5400000000009</v>
      </c>
    </row>
    <row r="59" spans="1:2" x14ac:dyDescent="0.2">
      <c r="A59" t="s">
        <v>145</v>
      </c>
      <c r="B59" s="116">
        <f>'Executivo Estrangeiro'!$G$75</f>
        <v>8422.5400000000009</v>
      </c>
    </row>
    <row r="60" spans="1:2" x14ac:dyDescent="0.2">
      <c r="A60" t="s">
        <v>148</v>
      </c>
      <c r="B60" s="116">
        <f>'Executivo Estrangeiro'!$G$75</f>
        <v>8422.5400000000009</v>
      </c>
    </row>
    <row r="61" spans="1:2" x14ac:dyDescent="0.2">
      <c r="A61" t="s">
        <v>151</v>
      </c>
      <c r="B61" s="116">
        <f>'Executivo Estrangeiro'!$G$75</f>
        <v>8422.5400000000009</v>
      </c>
    </row>
    <row r="62" spans="1:2" x14ac:dyDescent="0.2">
      <c r="A62" t="s">
        <v>153</v>
      </c>
      <c r="B62" s="116">
        <f>'Executivo Estrangeiro'!$G$75</f>
        <v>8422.5400000000009</v>
      </c>
    </row>
    <row r="63" spans="1:2" x14ac:dyDescent="0.2">
      <c r="A63" t="s">
        <v>157</v>
      </c>
      <c r="B63" s="116">
        <f>'Executivo Estrangeiro'!$G$75</f>
        <v>8422.5400000000009</v>
      </c>
    </row>
    <row r="64" spans="1:2" x14ac:dyDescent="0.2">
      <c r="A64" t="s">
        <v>159</v>
      </c>
      <c r="B64" s="116">
        <f>'Executivo Estrangeiro'!$G$75</f>
        <v>8422.5400000000009</v>
      </c>
    </row>
    <row r="65" spans="1:2" x14ac:dyDescent="0.2">
      <c r="A65" t="s">
        <v>67</v>
      </c>
      <c r="B65" s="116">
        <f>'Executivo Estrangeiro'!$G$75</f>
        <v>8422.5400000000009</v>
      </c>
    </row>
    <row r="66" spans="1:2" x14ac:dyDescent="0.2">
      <c r="A66" t="s">
        <v>842</v>
      </c>
      <c r="B66" s="116">
        <f>'Executivo Estrangeiro'!$G$75</f>
        <v>8422.5400000000009</v>
      </c>
    </row>
    <row r="67" spans="1:2" x14ac:dyDescent="0.2">
      <c r="A67" t="s">
        <v>123</v>
      </c>
      <c r="B67" s="116">
        <f>'Executivo Estrangeiro'!$G$75</f>
        <v>8422.5400000000009</v>
      </c>
    </row>
    <row r="68" spans="1:2" x14ac:dyDescent="0.2">
      <c r="A68" t="s">
        <v>854</v>
      </c>
      <c r="B68" s="116">
        <f>'Executivo Estrangeiro'!$G$75</f>
        <v>8422.5400000000009</v>
      </c>
    </row>
    <row r="69" spans="1:2" x14ac:dyDescent="0.2">
      <c r="A69" t="s">
        <v>979</v>
      </c>
      <c r="B69" s="116">
        <f>'Executivo Estrangeiro'!$G$75</f>
        <v>8422.5400000000009</v>
      </c>
    </row>
    <row r="70" spans="1:2" x14ac:dyDescent="0.2">
      <c r="A70" t="s">
        <v>214</v>
      </c>
      <c r="B70" s="71" t="e">
        <f>VLOOKUP(A70:A675,'Executivo Estrangeiro'!#REF!,2,FALSE)</f>
        <v>#REF!</v>
      </c>
    </row>
    <row r="71" spans="1:2" x14ac:dyDescent="0.2">
      <c r="A71" t="s">
        <v>228</v>
      </c>
      <c r="B71" s="71" t="e">
        <f>VLOOKUP(A71:A676,'Executivo Estrangeiro'!#REF!,2,FALSE)</f>
        <v>#REF!</v>
      </c>
    </row>
    <row r="72" spans="1:2" x14ac:dyDescent="0.2">
      <c r="A72" t="s">
        <v>231</v>
      </c>
      <c r="B72" s="71" t="e">
        <f>VLOOKUP(A72:A677,'Executivo Estrangeiro'!#REF!,2,FALSE)</f>
        <v>#REF!</v>
      </c>
    </row>
    <row r="73" spans="1:2" x14ac:dyDescent="0.2">
      <c r="A73" t="s">
        <v>286</v>
      </c>
      <c r="B73" s="71" t="e">
        <f>VLOOKUP(A73:A678,'Executivo Estrangeiro'!#REF!,2,FALSE)</f>
        <v>#REF!</v>
      </c>
    </row>
    <row r="74" spans="1:2" x14ac:dyDescent="0.2">
      <c r="A74" t="s">
        <v>351</v>
      </c>
      <c r="B74" s="116">
        <f>'Executivo Estrangeiro'!$G$75</f>
        <v>8422.5400000000009</v>
      </c>
    </row>
    <row r="75" spans="1:2" x14ac:dyDescent="0.2">
      <c r="A75" t="s">
        <v>369</v>
      </c>
      <c r="B75" s="116">
        <f>'Executivo Estrangeiro'!$G$75</f>
        <v>8422.5400000000009</v>
      </c>
    </row>
    <row r="76" spans="1:2" x14ac:dyDescent="0.2">
      <c r="A76" t="s">
        <v>208</v>
      </c>
      <c r="B76" s="71" t="e">
        <f>VLOOKUP(A76:A681,'Executivo Estrangeiro'!#REF!,2,FALSE)</f>
        <v>#REF!</v>
      </c>
    </row>
    <row r="77" spans="1:2" x14ac:dyDescent="0.2">
      <c r="A77" t="s">
        <v>861</v>
      </c>
      <c r="B77" s="116">
        <f>'Executivo Estrangeiro'!$G$75</f>
        <v>8422.5400000000009</v>
      </c>
    </row>
    <row r="78" spans="1:2" x14ac:dyDescent="0.2">
      <c r="A78" t="s">
        <v>171</v>
      </c>
      <c r="B78" s="116">
        <f>'Executivo Estrangeiro'!$G$75</f>
        <v>8422.5400000000009</v>
      </c>
    </row>
    <row r="79" spans="1:2" x14ac:dyDescent="0.2">
      <c r="A79" t="s">
        <v>282</v>
      </c>
      <c r="B79" s="71" t="e">
        <f>VLOOKUP(A79:A684,'Executivo Estrangeiro'!#REF!,2,FALSE)</f>
        <v>#REF!</v>
      </c>
    </row>
    <row r="80" spans="1:2" x14ac:dyDescent="0.2">
      <c r="A80" t="s">
        <v>306</v>
      </c>
      <c r="B80" s="116">
        <f>'Executivo Estrangeiro'!$G$75</f>
        <v>8422.5400000000009</v>
      </c>
    </row>
    <row r="81" spans="1:2" x14ac:dyDescent="0.2">
      <c r="A81" t="s">
        <v>324</v>
      </c>
      <c r="B81" s="116">
        <f>'Executivo Estrangeiro'!$G$75</f>
        <v>8422.5400000000009</v>
      </c>
    </row>
    <row r="82" spans="1:2" x14ac:dyDescent="0.2">
      <c r="A82" t="s">
        <v>379</v>
      </c>
      <c r="B82" s="116">
        <f>'Executivo Estrangeiro'!$G$75</f>
        <v>8422.5400000000009</v>
      </c>
    </row>
    <row r="83" spans="1:2" x14ac:dyDescent="0.2">
      <c r="A83" t="s">
        <v>420</v>
      </c>
      <c r="B83" s="116">
        <f>'Executivo Estrangeiro'!$G$75</f>
        <v>8422.5400000000009</v>
      </c>
    </row>
    <row r="84" spans="1:2" x14ac:dyDescent="0.2">
      <c r="A84" t="s">
        <v>60</v>
      </c>
      <c r="B84" s="116">
        <f>'Executivo Estrangeiro'!$G$75</f>
        <v>8422.5400000000009</v>
      </c>
    </row>
    <row r="85" spans="1:2" x14ac:dyDescent="0.2">
      <c r="A85" t="s">
        <v>64</v>
      </c>
      <c r="B85" s="116">
        <f>'Executivo Estrangeiro'!$G$75</f>
        <v>8422.5400000000009</v>
      </c>
    </row>
    <row r="86" spans="1:2" x14ac:dyDescent="0.2">
      <c r="A86" t="s">
        <v>110</v>
      </c>
      <c r="B86" s="116">
        <f>'Executivo Estrangeiro'!$G$75</f>
        <v>8422.5400000000009</v>
      </c>
    </row>
    <row r="87" spans="1:2" x14ac:dyDescent="0.2">
      <c r="A87" t="s">
        <v>111</v>
      </c>
      <c r="B87" s="116">
        <f>'Executivo Estrangeiro'!$G$75</f>
        <v>8422.5400000000009</v>
      </c>
    </row>
    <row r="88" spans="1:2" x14ac:dyDescent="0.2">
      <c r="A88" t="s">
        <v>944</v>
      </c>
      <c r="B88" s="116">
        <f>'Executivo Estrangeiro'!$G$75</f>
        <v>8422.5400000000009</v>
      </c>
    </row>
    <row r="89" spans="1:2" x14ac:dyDescent="0.2">
      <c r="A89" t="s">
        <v>990</v>
      </c>
      <c r="B89" s="116">
        <f>'Executivo Estrangeiro'!$G$75</f>
        <v>8422.5400000000009</v>
      </c>
    </row>
    <row r="90" spans="1:2" x14ac:dyDescent="0.2">
      <c r="A90" t="s">
        <v>218</v>
      </c>
      <c r="B90" s="71" t="e">
        <f>VLOOKUP(A90:A695,'Executivo Estrangeiro'!#REF!,2,FALSE)</f>
        <v>#REF!</v>
      </c>
    </row>
    <row r="91" spans="1:2" x14ac:dyDescent="0.2">
      <c r="A91" t="s">
        <v>234</v>
      </c>
      <c r="B91" s="71" t="e">
        <f>VLOOKUP(A91:A696,'Executivo Estrangeiro'!#REF!,2,FALSE)</f>
        <v>#REF!</v>
      </c>
    </row>
    <row r="92" spans="1:2" x14ac:dyDescent="0.2">
      <c r="A92" t="s">
        <v>252</v>
      </c>
      <c r="B92" s="71" t="e">
        <f>VLOOKUP(A92:A697,'Executivo Estrangeiro'!#REF!,2,FALSE)</f>
        <v>#REF!</v>
      </c>
    </row>
    <row r="93" spans="1:2" x14ac:dyDescent="0.2">
      <c r="A93" t="s">
        <v>95</v>
      </c>
      <c r="B93" s="116">
        <f>'Executivo Estrangeiro'!$G$75</f>
        <v>8422.5400000000009</v>
      </c>
    </row>
    <row r="94" spans="1:2" x14ac:dyDescent="0.2">
      <c r="A94" t="s">
        <v>801</v>
      </c>
      <c r="B94" s="116">
        <f>'Executivo Estrangeiro'!$G$75</f>
        <v>8422.5400000000009</v>
      </c>
    </row>
    <row r="95" spans="1:2" x14ac:dyDescent="0.2">
      <c r="A95" t="s">
        <v>109</v>
      </c>
      <c r="B95" s="116">
        <f>'Executivo Estrangeiro'!$G$75</f>
        <v>8422.5400000000009</v>
      </c>
    </row>
    <row r="96" spans="1:2" x14ac:dyDescent="0.2">
      <c r="A96" t="s">
        <v>912</v>
      </c>
      <c r="B96" s="116">
        <f>'Executivo Estrangeiro'!$G$75</f>
        <v>8422.5400000000009</v>
      </c>
    </row>
    <row r="97" spans="1:2" x14ac:dyDescent="0.2">
      <c r="A97" t="s">
        <v>805</v>
      </c>
      <c r="B97" s="116">
        <f>'Executivo Estrangeiro'!$G$75</f>
        <v>8422.5400000000009</v>
      </c>
    </row>
    <row r="98" spans="1:2" x14ac:dyDescent="0.2">
      <c r="A98" t="s">
        <v>910</v>
      </c>
      <c r="B98" s="116">
        <f>'Executivo Estrangeiro'!$G$75</f>
        <v>8422.5400000000009</v>
      </c>
    </row>
    <row r="99" spans="1:2" x14ac:dyDescent="0.2">
      <c r="A99" t="s">
        <v>961</v>
      </c>
      <c r="B99" s="116">
        <f>'Executivo Estrangeiro'!$G$75</f>
        <v>8422.5400000000009</v>
      </c>
    </row>
    <row r="100" spans="1:2" x14ac:dyDescent="0.2">
      <c r="A100" t="s">
        <v>132</v>
      </c>
      <c r="B100" s="116">
        <f>'Executivo Estrangeiro'!$G$75</f>
        <v>8422.5400000000009</v>
      </c>
    </row>
    <row r="101" spans="1:2" x14ac:dyDescent="0.2">
      <c r="A101" t="s">
        <v>135</v>
      </c>
      <c r="B101" s="116">
        <f>'Executivo Estrangeiro'!$G$75</f>
        <v>8422.5400000000009</v>
      </c>
    </row>
    <row r="102" spans="1:2" x14ac:dyDescent="0.2">
      <c r="A102" t="s">
        <v>146</v>
      </c>
      <c r="B102" s="116">
        <f>'Executivo Estrangeiro'!$G$75</f>
        <v>8422.5400000000009</v>
      </c>
    </row>
    <row r="103" spans="1:2" x14ac:dyDescent="0.2">
      <c r="A103" t="s">
        <v>999</v>
      </c>
      <c r="B103" s="116">
        <f>'Executivo Estrangeiro'!$G$75</f>
        <v>8422.5400000000009</v>
      </c>
    </row>
    <row r="104" spans="1:2" x14ac:dyDescent="0.2">
      <c r="A104" t="s">
        <v>55</v>
      </c>
      <c r="B104" s="116">
        <f>'Executivo Estrangeiro'!$G$75</f>
        <v>8422.5400000000009</v>
      </c>
    </row>
    <row r="105" spans="1:2" x14ac:dyDescent="0.2">
      <c r="A105" t="s">
        <v>794</v>
      </c>
      <c r="B105" s="116">
        <f>'Executivo Estrangeiro'!$G$75</f>
        <v>8422.5400000000009</v>
      </c>
    </row>
    <row r="106" spans="1:2" x14ac:dyDescent="0.2">
      <c r="A106" t="s">
        <v>91</v>
      </c>
      <c r="B106" s="116">
        <f>'Executivo Estrangeiro'!$G$75</f>
        <v>8422.5400000000009</v>
      </c>
    </row>
    <row r="107" spans="1:2" x14ac:dyDescent="0.2">
      <c r="A107" t="s">
        <v>964</v>
      </c>
      <c r="B107" s="116">
        <f>'Executivo Estrangeiro'!$G$75</f>
        <v>8422.5400000000009</v>
      </c>
    </row>
    <row r="108" spans="1:2" x14ac:dyDescent="0.2">
      <c r="A108" t="s">
        <v>96</v>
      </c>
      <c r="B108" s="116">
        <f>'Executivo Estrangeiro'!$G$75</f>
        <v>8422.5400000000009</v>
      </c>
    </row>
    <row r="109" spans="1:2" x14ac:dyDescent="0.2">
      <c r="A109" t="s">
        <v>128</v>
      </c>
      <c r="B109" s="116">
        <f>'Executivo Estrangeiro'!$G$75</f>
        <v>8422.5400000000009</v>
      </c>
    </row>
    <row r="110" spans="1:2" x14ac:dyDescent="0.2">
      <c r="A110" t="s">
        <v>962</v>
      </c>
      <c r="B110" s="116">
        <f>'Executivo Estrangeiro'!$G$75</f>
        <v>8422.5400000000009</v>
      </c>
    </row>
    <row r="111" spans="1:2" x14ac:dyDescent="0.2">
      <c r="A111" t="s">
        <v>173</v>
      </c>
      <c r="B111" s="116">
        <f>'Executivo Estrangeiro'!$G$75</f>
        <v>8422.5400000000009</v>
      </c>
    </row>
    <row r="112" spans="1:2" x14ac:dyDescent="0.2">
      <c r="A112" t="s">
        <v>177</v>
      </c>
      <c r="B112" s="116">
        <f>'Executivo Estrangeiro'!$G$75</f>
        <v>8422.5400000000009</v>
      </c>
    </row>
    <row r="113" spans="1:2" x14ac:dyDescent="0.2">
      <c r="A113" t="s">
        <v>259</v>
      </c>
      <c r="B113" s="71" t="e">
        <f>VLOOKUP(A113:A718,'Executivo Estrangeiro'!#REF!,2,FALSE)</f>
        <v>#REF!</v>
      </c>
    </row>
    <row r="114" spans="1:2" x14ac:dyDescent="0.2">
      <c r="A114" t="s">
        <v>319</v>
      </c>
      <c r="B114" s="116">
        <f>'Executivo Estrangeiro'!$G$75</f>
        <v>8422.5400000000009</v>
      </c>
    </row>
    <row r="115" spans="1:2" x14ac:dyDescent="0.2">
      <c r="A115" t="s">
        <v>58</v>
      </c>
      <c r="B115" s="116">
        <f>'Executivo Estrangeiro'!$G$75</f>
        <v>8422.5400000000009</v>
      </c>
    </row>
    <row r="116" spans="1:2" x14ac:dyDescent="0.2">
      <c r="A116" t="s">
        <v>59</v>
      </c>
      <c r="B116" s="116">
        <f>'Executivo Estrangeiro'!$G$75</f>
        <v>8422.5400000000009</v>
      </c>
    </row>
    <row r="117" spans="1:2" x14ac:dyDescent="0.2">
      <c r="A117" t="s">
        <v>61</v>
      </c>
      <c r="B117" s="116">
        <f>'Executivo Estrangeiro'!$G$75</f>
        <v>8422.5400000000009</v>
      </c>
    </row>
    <row r="118" spans="1:2" x14ac:dyDescent="0.2">
      <c r="A118" t="s">
        <v>89</v>
      </c>
      <c r="B118" s="116">
        <f>'Executivo Estrangeiro'!$G$75</f>
        <v>8422.5400000000009</v>
      </c>
    </row>
    <row r="119" spans="1:2" x14ac:dyDescent="0.2">
      <c r="A119" t="s">
        <v>797</v>
      </c>
      <c r="B119" s="116">
        <f>'Executivo Estrangeiro'!$G$75</f>
        <v>8422.5400000000009</v>
      </c>
    </row>
    <row r="120" spans="1:2" x14ac:dyDescent="0.2">
      <c r="A120" t="s">
        <v>965</v>
      </c>
      <c r="B120" s="116">
        <f>'Executivo Estrangeiro'!$G$75</f>
        <v>8422.5400000000009</v>
      </c>
    </row>
    <row r="121" spans="1:2" x14ac:dyDescent="0.2">
      <c r="A121" t="s">
        <v>991</v>
      </c>
      <c r="B121" s="116">
        <f>'Executivo Estrangeiro'!$G$75</f>
        <v>8422.5400000000009</v>
      </c>
    </row>
    <row r="122" spans="1:2" x14ac:dyDescent="0.2">
      <c r="A122" t="s">
        <v>117</v>
      </c>
      <c r="B122" s="116">
        <f>'Executivo Estrangeiro'!$G$75</f>
        <v>8422.5400000000009</v>
      </c>
    </row>
    <row r="123" spans="1:2" x14ac:dyDescent="0.2">
      <c r="A123" t="s">
        <v>889</v>
      </c>
      <c r="B123" s="116">
        <f>'Executivo Estrangeiro'!$G$75</f>
        <v>8422.5400000000009</v>
      </c>
    </row>
    <row r="124" spans="1:2" x14ac:dyDescent="0.2">
      <c r="A124" t="s">
        <v>149</v>
      </c>
      <c r="B124" s="116">
        <f>'Executivo Estrangeiro'!$G$75</f>
        <v>8422.5400000000009</v>
      </c>
    </row>
    <row r="125" spans="1:2" x14ac:dyDescent="0.2">
      <c r="A125" t="s">
        <v>837</v>
      </c>
      <c r="B125" s="116">
        <f>'Executivo Estrangeiro'!$G$75</f>
        <v>8422.5400000000009</v>
      </c>
    </row>
    <row r="126" spans="1:2" x14ac:dyDescent="0.2">
      <c r="A126" t="s">
        <v>201</v>
      </c>
      <c r="B126" s="71" t="e">
        <f>VLOOKUP(A126:A731,'Executivo Estrangeiro'!#REF!,2,FALSE)</f>
        <v>#REF!</v>
      </c>
    </row>
    <row r="127" spans="1:2" x14ac:dyDescent="0.2">
      <c r="A127" t="s">
        <v>215</v>
      </c>
      <c r="B127" s="71" t="e">
        <f>VLOOKUP(A127:A732,'Executivo Estrangeiro'!#REF!,2,FALSE)</f>
        <v>#REF!</v>
      </c>
    </row>
    <row r="128" spans="1:2" x14ac:dyDescent="0.2">
      <c r="A128" t="s">
        <v>513</v>
      </c>
      <c r="B128" s="71" t="e">
        <f>VLOOKUP(A128:A733,'Executivo Estrangeiro'!#REF!,2,FALSE)</f>
        <v>#REF!</v>
      </c>
    </row>
    <row r="129" spans="1:2" x14ac:dyDescent="0.2">
      <c r="A129" t="s">
        <v>220</v>
      </c>
      <c r="B129" s="71" t="e">
        <f>VLOOKUP(A129:A734,'Executivo Estrangeiro'!#REF!,2,FALSE)</f>
        <v>#REF!</v>
      </c>
    </row>
    <row r="130" spans="1:2" x14ac:dyDescent="0.2">
      <c r="A130" t="s">
        <v>817</v>
      </c>
      <c r="B130" s="116">
        <f>'Executivo Estrangeiro'!$G$75</f>
        <v>8422.5400000000009</v>
      </c>
    </row>
    <row r="131" spans="1:2" x14ac:dyDescent="0.2">
      <c r="A131" t="s">
        <v>71</v>
      </c>
      <c r="B131" s="116">
        <f>'Executivo Estrangeiro'!$G$75</f>
        <v>8422.5400000000009</v>
      </c>
    </row>
    <row r="132" spans="1:2" x14ac:dyDescent="0.2">
      <c r="A132" t="s">
        <v>97</v>
      </c>
      <c r="B132" s="116">
        <f>'Executivo Estrangeiro'!$G$75</f>
        <v>8422.5400000000009</v>
      </c>
    </row>
    <row r="133" spans="1:2" x14ac:dyDescent="0.2">
      <c r="A133" t="s">
        <v>1047</v>
      </c>
      <c r="B133" s="116">
        <f>'Executivo Estrangeiro'!$G$75</f>
        <v>8422.5400000000009</v>
      </c>
    </row>
    <row r="134" spans="1:2" x14ac:dyDescent="0.2">
      <c r="A134" t="s">
        <v>129</v>
      </c>
      <c r="B134" s="116">
        <f>'Executivo Estrangeiro'!$G$75</f>
        <v>8422.5400000000009</v>
      </c>
    </row>
    <row r="135" spans="1:2" x14ac:dyDescent="0.2">
      <c r="A135" t="s">
        <v>815</v>
      </c>
      <c r="B135" s="116">
        <f>'Executivo Estrangeiro'!$G$75</f>
        <v>8422.5400000000009</v>
      </c>
    </row>
    <row r="136" spans="1:2" x14ac:dyDescent="0.2">
      <c r="A136" t="s">
        <v>80</v>
      </c>
      <c r="B136" s="116">
        <f>'Executivo Estrangeiro'!$G$75</f>
        <v>8422.5400000000009</v>
      </c>
    </row>
    <row r="137" spans="1:2" x14ac:dyDescent="0.2">
      <c r="A137" t="s">
        <v>83</v>
      </c>
      <c r="B137" s="116">
        <f>'Executivo Estrangeiro'!$G$75</f>
        <v>8422.5400000000009</v>
      </c>
    </row>
    <row r="138" spans="1:2" x14ac:dyDescent="0.2">
      <c r="A138" t="s">
        <v>88</v>
      </c>
      <c r="B138" s="116">
        <f>'Executivo Estrangeiro'!$G$75</f>
        <v>8422.5400000000009</v>
      </c>
    </row>
    <row r="139" spans="1:2" x14ac:dyDescent="0.2">
      <c r="A139" t="s">
        <v>1001</v>
      </c>
      <c r="B139" s="116">
        <f>'Executivo Estrangeiro'!$G$75</f>
        <v>8422.5400000000009</v>
      </c>
    </row>
    <row r="140" spans="1:2" x14ac:dyDescent="0.2">
      <c r="A140" t="s">
        <v>922</v>
      </c>
      <c r="B140" s="116">
        <f>'Executivo Estrangeiro'!$G$75</f>
        <v>8422.5400000000009</v>
      </c>
    </row>
    <row r="141" spans="1:2" x14ac:dyDescent="0.2">
      <c r="A141" t="s">
        <v>838</v>
      </c>
      <c r="B141" s="116">
        <f>'Executivo Estrangeiro'!$G$75</f>
        <v>8422.5400000000009</v>
      </c>
    </row>
    <row r="142" spans="1:2" x14ac:dyDescent="0.2">
      <c r="A142" t="s">
        <v>161</v>
      </c>
      <c r="B142" s="116">
        <f>'Executivo Estrangeiro'!$G$75</f>
        <v>8422.5400000000009</v>
      </c>
    </row>
    <row r="143" spans="1:2" x14ac:dyDescent="0.2">
      <c r="A143" t="s">
        <v>934</v>
      </c>
      <c r="B143" s="71" t="e">
        <f>VLOOKUP(A143:A748,'Executivo Estrangeiro'!#REF!,2,FALSE)</f>
        <v>#REF!</v>
      </c>
    </row>
    <row r="144" spans="1:2" x14ac:dyDescent="0.2">
      <c r="A144" t="s">
        <v>819</v>
      </c>
      <c r="B144" s="116">
        <f>'Executivo Estrangeiro'!$G$75</f>
        <v>8422.5400000000009</v>
      </c>
    </row>
    <row r="145" spans="1:2" x14ac:dyDescent="0.2">
      <c r="A145" t="s">
        <v>933</v>
      </c>
      <c r="B145" s="116">
        <f>'Executivo Estrangeiro'!$G$75</f>
        <v>8422.5400000000009</v>
      </c>
    </row>
    <row r="146" spans="1:2" x14ac:dyDescent="0.2">
      <c r="A146" t="s">
        <v>974</v>
      </c>
      <c r="B146" s="116">
        <f>'Executivo Estrangeiro'!$G$75</f>
        <v>8422.5400000000009</v>
      </c>
    </row>
    <row r="147" spans="1:2" x14ac:dyDescent="0.2">
      <c r="A147" t="s">
        <v>894</v>
      </c>
      <c r="B147" s="116">
        <f>'Executivo Estrangeiro'!$G$75</f>
        <v>8422.5400000000009</v>
      </c>
    </row>
    <row r="148" spans="1:2" x14ac:dyDescent="0.2">
      <c r="A148" t="s">
        <v>946</v>
      </c>
      <c r="B148" s="116">
        <f>'Executivo Estrangeiro'!$G$75</f>
        <v>8422.5400000000009</v>
      </c>
    </row>
    <row r="149" spans="1:2" x14ac:dyDescent="0.2">
      <c r="A149" t="s">
        <v>204</v>
      </c>
      <c r="B149" s="71" t="e">
        <f>VLOOKUP(A149:A754,'Executivo Estrangeiro'!#REF!,2,FALSE)</f>
        <v>#REF!</v>
      </c>
    </row>
    <row r="150" spans="1:2" x14ac:dyDescent="0.2">
      <c r="A150" t="s">
        <v>212</v>
      </c>
      <c r="B150" s="71" t="e">
        <f>VLOOKUP(A150:A755,'Executivo Estrangeiro'!#REF!,2,FALSE)</f>
        <v>#REF!</v>
      </c>
    </row>
    <row r="151" spans="1:2" x14ac:dyDescent="0.2">
      <c r="A151" t="s">
        <v>213</v>
      </c>
      <c r="B151" s="71" t="e">
        <f>VLOOKUP(A151:A756,'Executivo Estrangeiro'!#REF!,2,FALSE)</f>
        <v>#REF!</v>
      </c>
    </row>
    <row r="152" spans="1:2" x14ac:dyDescent="0.2">
      <c r="A152" t="s">
        <v>216</v>
      </c>
      <c r="B152" s="71" t="e">
        <f>VLOOKUP(A152:A757,'Executivo Estrangeiro'!#REF!,2,FALSE)</f>
        <v>#REF!</v>
      </c>
    </row>
    <row r="153" spans="1:2" x14ac:dyDescent="0.2">
      <c r="A153" t="s">
        <v>1004</v>
      </c>
      <c r="B153" s="116">
        <f>'Executivo Estrangeiro'!$G$75</f>
        <v>8422.5400000000009</v>
      </c>
    </row>
    <row r="154" spans="1:2" x14ac:dyDescent="0.2">
      <c r="A154" t="s">
        <v>192</v>
      </c>
      <c r="B154" s="71" t="e">
        <f>VLOOKUP(A154:A759,'Executivo Estrangeiro'!#REF!,2,FALSE)</f>
        <v>#REF!</v>
      </c>
    </row>
    <row r="155" spans="1:2" x14ac:dyDescent="0.2">
      <c r="A155" t="s">
        <v>197</v>
      </c>
      <c r="B155" s="71" t="e">
        <f>VLOOKUP(A155:A760,'Executivo Estrangeiro'!#REF!,2,FALSE)</f>
        <v>#REF!</v>
      </c>
    </row>
    <row r="156" spans="1:2" x14ac:dyDescent="0.2">
      <c r="A156" t="s">
        <v>57</v>
      </c>
      <c r="B156" s="116">
        <f>'Executivo Estrangeiro'!$G$75</f>
        <v>8422.5400000000009</v>
      </c>
    </row>
    <row r="157" spans="1:2" x14ac:dyDescent="0.2">
      <c r="A157" t="s">
        <v>849</v>
      </c>
      <c r="B157" s="116">
        <f>'Executivo Estrangeiro'!$G$75</f>
        <v>8422.5400000000009</v>
      </c>
    </row>
    <row r="158" spans="1:2" x14ac:dyDescent="0.2">
      <c r="A158" t="s">
        <v>937</v>
      </c>
      <c r="B158" s="116">
        <f>'Executivo Estrangeiro'!$G$75</f>
        <v>8422.5400000000009</v>
      </c>
    </row>
    <row r="159" spans="1:2" x14ac:dyDescent="0.2">
      <c r="A159" t="s">
        <v>267</v>
      </c>
      <c r="B159" s="71" t="e">
        <f>VLOOKUP(A159:A764,'Executivo Estrangeiro'!#REF!,2,FALSE)</f>
        <v>#REF!</v>
      </c>
    </row>
    <row r="160" spans="1:2" x14ac:dyDescent="0.2">
      <c r="A160" t="s">
        <v>303</v>
      </c>
      <c r="B160" s="71" t="e">
        <f>VLOOKUP(A160:A765,'Executivo Estrangeiro'!#REF!,2,FALSE)</f>
        <v>#REF!</v>
      </c>
    </row>
    <row r="161" spans="1:2" x14ac:dyDescent="0.2">
      <c r="A161" t="s">
        <v>343</v>
      </c>
      <c r="B161" s="116">
        <f>'Executivo Estrangeiro'!$G$75</f>
        <v>8422.5400000000009</v>
      </c>
    </row>
    <row r="162" spans="1:2" x14ac:dyDescent="0.2">
      <c r="A162" t="s">
        <v>873</v>
      </c>
      <c r="B162" s="116">
        <f>'Executivo Estrangeiro'!$G$75</f>
        <v>8422.5400000000009</v>
      </c>
    </row>
    <row r="163" spans="1:2" x14ac:dyDescent="0.2">
      <c r="A163" t="s">
        <v>884</v>
      </c>
      <c r="B163" s="116">
        <f>'Executivo Estrangeiro'!$G$75</f>
        <v>8422.5400000000009</v>
      </c>
    </row>
    <row r="164" spans="1:2" x14ac:dyDescent="0.2">
      <c r="A164" t="s">
        <v>274</v>
      </c>
      <c r="B164" s="71" t="e">
        <f>VLOOKUP(A164:A769,'Executivo Estrangeiro'!#REF!,2,FALSE)</f>
        <v>#REF!</v>
      </c>
    </row>
    <row r="165" spans="1:2" x14ac:dyDescent="0.2">
      <c r="A165" t="s">
        <v>289</v>
      </c>
      <c r="B165" s="71" t="e">
        <f>VLOOKUP(A165:A770,'Executivo Estrangeiro'!#REF!,2,FALSE)</f>
        <v>#REF!</v>
      </c>
    </row>
    <row r="166" spans="1:2" x14ac:dyDescent="0.2">
      <c r="A166" t="s">
        <v>309</v>
      </c>
      <c r="B166" s="116">
        <f>'Executivo Estrangeiro'!$G$75</f>
        <v>8422.5400000000009</v>
      </c>
    </row>
    <row r="167" spans="1:2" x14ac:dyDescent="0.2">
      <c r="A167" t="s">
        <v>908</v>
      </c>
      <c r="B167" s="116">
        <f>'Executivo Estrangeiro'!$G$75</f>
        <v>8422.5400000000009</v>
      </c>
    </row>
    <row r="168" spans="1:2" x14ac:dyDescent="0.2">
      <c r="A168" t="s">
        <v>339</v>
      </c>
      <c r="B168" s="116">
        <f>'Executivo Estrangeiro'!$G$75</f>
        <v>8422.5400000000009</v>
      </c>
    </row>
    <row r="169" spans="1:2" x14ac:dyDescent="0.2">
      <c r="A169" t="s">
        <v>841</v>
      </c>
      <c r="B169" s="116">
        <f>'Executivo Estrangeiro'!$G$75</f>
        <v>8422.5400000000009</v>
      </c>
    </row>
    <row r="170" spans="1:2" x14ac:dyDescent="0.2">
      <c r="A170" t="s">
        <v>87</v>
      </c>
      <c r="B170" s="116">
        <f>'Executivo Estrangeiro'!$G$75</f>
        <v>8422.5400000000009</v>
      </c>
    </row>
    <row r="171" spans="1:2" x14ac:dyDescent="0.2">
      <c r="A171" t="s">
        <v>975</v>
      </c>
      <c r="B171" s="116">
        <f>'Executivo Estrangeiro'!$G$75</f>
        <v>8422.5400000000009</v>
      </c>
    </row>
    <row r="172" spans="1:2" x14ac:dyDescent="0.2">
      <c r="A172" t="s">
        <v>909</v>
      </c>
      <c r="B172" s="116">
        <f>'Executivo Estrangeiro'!$G$75</f>
        <v>8422.5400000000009</v>
      </c>
    </row>
    <row r="173" spans="1:2" x14ac:dyDescent="0.2">
      <c r="A173" t="s">
        <v>170</v>
      </c>
      <c r="B173" s="116">
        <f>'Executivo Estrangeiro'!$G$75</f>
        <v>8422.5400000000009</v>
      </c>
    </row>
    <row r="174" spans="1:2" x14ac:dyDescent="0.2">
      <c r="A174" t="s">
        <v>172</v>
      </c>
      <c r="B174" s="116">
        <f>'Executivo Estrangeiro'!$G$75</f>
        <v>8422.5400000000009</v>
      </c>
    </row>
    <row r="175" spans="1:2" x14ac:dyDescent="0.2">
      <c r="A175" t="s">
        <v>175</v>
      </c>
      <c r="B175" s="116">
        <f>'Executivo Estrangeiro'!$G$75</f>
        <v>8422.5400000000009</v>
      </c>
    </row>
    <row r="176" spans="1:2" x14ac:dyDescent="0.2">
      <c r="A176" t="s">
        <v>188</v>
      </c>
      <c r="B176" s="71" t="e">
        <f>VLOOKUP(A176:A781,'Executivo Estrangeiro'!#REF!,2,FALSE)</f>
        <v>#REF!</v>
      </c>
    </row>
    <row r="177" spans="1:2" x14ac:dyDescent="0.2">
      <c r="A177" t="s">
        <v>1028</v>
      </c>
      <c r="B177" s="116">
        <f>'Executivo Estrangeiro'!$G$75</f>
        <v>8422.5400000000009</v>
      </c>
    </row>
    <row r="178" spans="1:2" x14ac:dyDescent="0.2">
      <c r="A178" t="s">
        <v>971</v>
      </c>
      <c r="B178" s="116">
        <f>'Executivo Estrangeiro'!$G$75</f>
        <v>8422.5400000000009</v>
      </c>
    </row>
    <row r="179" spans="1:2" x14ac:dyDescent="0.2">
      <c r="A179" t="s">
        <v>375</v>
      </c>
      <c r="B179" s="116">
        <f>'Executivo Estrangeiro'!$G$75</f>
        <v>8422.5400000000009</v>
      </c>
    </row>
    <row r="180" spans="1:2" x14ac:dyDescent="0.2">
      <c r="A180" t="s">
        <v>833</v>
      </c>
      <c r="B180" s="116">
        <f>'Executivo Estrangeiro'!$G$75</f>
        <v>8422.5400000000009</v>
      </c>
    </row>
    <row r="181" spans="1:2" x14ac:dyDescent="0.2">
      <c r="A181" t="s">
        <v>225</v>
      </c>
      <c r="B181" s="71" t="e">
        <f>VLOOKUP(A181:A786,'Executivo Estrangeiro'!#REF!,2,FALSE)</f>
        <v>#REF!</v>
      </c>
    </row>
    <row r="182" spans="1:2" x14ac:dyDescent="0.2">
      <c r="A182" t="s">
        <v>257</v>
      </c>
      <c r="B182" s="71" t="e">
        <f>VLOOKUP(A182:A787,'Executivo Estrangeiro'!#REF!,2,FALSE)</f>
        <v>#REF!</v>
      </c>
    </row>
    <row r="183" spans="1:2" x14ac:dyDescent="0.2">
      <c r="A183" t="s">
        <v>281</v>
      </c>
      <c r="B183" s="71" t="e">
        <f>VLOOKUP(A183:A788,'Executivo Estrangeiro'!#REF!,2,FALSE)</f>
        <v>#REF!</v>
      </c>
    </row>
    <row r="184" spans="1:2" x14ac:dyDescent="0.2">
      <c r="A184" t="s">
        <v>335</v>
      </c>
      <c r="B184" s="116">
        <f>'Executivo Estrangeiro'!$G$75</f>
        <v>8422.5400000000009</v>
      </c>
    </row>
    <row r="185" spans="1:2" x14ac:dyDescent="0.2">
      <c r="A185" t="s">
        <v>362</v>
      </c>
      <c r="B185" s="116">
        <f>'Executivo Estrangeiro'!$G$75</f>
        <v>8422.5400000000009</v>
      </c>
    </row>
    <row r="186" spans="1:2" x14ac:dyDescent="0.2">
      <c r="A186" t="s">
        <v>973</v>
      </c>
      <c r="B186" s="116">
        <f>'Executivo Estrangeiro'!$G$75</f>
        <v>8422.5400000000009</v>
      </c>
    </row>
    <row r="187" spans="1:2" x14ac:dyDescent="0.2">
      <c r="A187" t="s">
        <v>906</v>
      </c>
      <c r="B187" s="116">
        <f>'Executivo Estrangeiro'!$G$75</f>
        <v>8422.5400000000009</v>
      </c>
    </row>
    <row r="188" spans="1:2" x14ac:dyDescent="0.2">
      <c r="A188" t="s">
        <v>976</v>
      </c>
      <c r="B188" s="116">
        <f>'Executivo Estrangeiro'!$G$75</f>
        <v>8422.5400000000009</v>
      </c>
    </row>
    <row r="189" spans="1:2" x14ac:dyDescent="0.2">
      <c r="A189" t="s">
        <v>174</v>
      </c>
      <c r="B189" s="116">
        <f>'Executivo Estrangeiro'!$G$75</f>
        <v>8422.5400000000009</v>
      </c>
    </row>
    <row r="190" spans="1:2" x14ac:dyDescent="0.2">
      <c r="A190" t="s">
        <v>179</v>
      </c>
      <c r="B190" s="116">
        <f>'Executivo Estrangeiro'!$G$75</f>
        <v>8422.5400000000009</v>
      </c>
    </row>
    <row r="191" spans="1:2" x14ac:dyDescent="0.2">
      <c r="A191" t="s">
        <v>193</v>
      </c>
      <c r="B191" s="71" t="e">
        <f>VLOOKUP(A191:A796,'Executivo Estrangeiro'!#REF!,2,FALSE)</f>
        <v>#REF!</v>
      </c>
    </row>
    <row r="192" spans="1:2" x14ac:dyDescent="0.2">
      <c r="A192" t="s">
        <v>954</v>
      </c>
      <c r="B192" s="116">
        <f>'Executivo Estrangeiro'!$G$75</f>
        <v>8422.5400000000009</v>
      </c>
    </row>
    <row r="193" spans="1:2" x14ac:dyDescent="0.2">
      <c r="A193" t="s">
        <v>839</v>
      </c>
      <c r="B193" s="116">
        <f>'Executivo Estrangeiro'!$G$75</f>
        <v>8422.5400000000009</v>
      </c>
    </row>
    <row r="194" spans="1:2" x14ac:dyDescent="0.2">
      <c r="A194" t="s">
        <v>74</v>
      </c>
      <c r="B194" s="116">
        <f>'Executivo Estrangeiro'!$G$75</f>
        <v>8422.5400000000009</v>
      </c>
    </row>
    <row r="195" spans="1:2" x14ac:dyDescent="0.2">
      <c r="A195" t="s">
        <v>950</v>
      </c>
      <c r="B195" s="116">
        <f>'Executivo Estrangeiro'!$G$75</f>
        <v>8422.5400000000009</v>
      </c>
    </row>
    <row r="196" spans="1:2" x14ac:dyDescent="0.2">
      <c r="A196" t="s">
        <v>77</v>
      </c>
      <c r="B196" s="116">
        <f>'Executivo Estrangeiro'!$G$75</f>
        <v>8422.5400000000009</v>
      </c>
    </row>
    <row r="197" spans="1:2" x14ac:dyDescent="0.2">
      <c r="A197" t="s">
        <v>969</v>
      </c>
      <c r="B197" s="116">
        <f>'Executivo Estrangeiro'!$G$75</f>
        <v>8422.5400000000009</v>
      </c>
    </row>
    <row r="198" spans="1:2" x14ac:dyDescent="0.2">
      <c r="A198" t="s">
        <v>925</v>
      </c>
      <c r="B198" s="116">
        <f>'Executivo Estrangeiro'!$G$75</f>
        <v>8422.5400000000009</v>
      </c>
    </row>
    <row r="199" spans="1:2" x14ac:dyDescent="0.2">
      <c r="A199" t="s">
        <v>62</v>
      </c>
      <c r="B199" s="116">
        <f>'Executivo Estrangeiro'!$G$75</f>
        <v>8422.5400000000009</v>
      </c>
    </row>
    <row r="200" spans="1:2" x14ac:dyDescent="0.2">
      <c r="A200" t="s">
        <v>956</v>
      </c>
      <c r="B200" s="116">
        <f>'Executivo Estrangeiro'!$G$75</f>
        <v>8422.5400000000009</v>
      </c>
    </row>
    <row r="201" spans="1:2" x14ac:dyDescent="0.2">
      <c r="A201" t="s">
        <v>70</v>
      </c>
      <c r="B201" s="116">
        <f>'Executivo Estrangeiro'!$G$75</f>
        <v>8422.5400000000009</v>
      </c>
    </row>
    <row r="202" spans="1:2" x14ac:dyDescent="0.2">
      <c r="A202" t="s">
        <v>840</v>
      </c>
      <c r="B202" s="116">
        <f>'Executivo Estrangeiro'!$G$75</f>
        <v>8422.5400000000009</v>
      </c>
    </row>
    <row r="203" spans="1:2" x14ac:dyDescent="0.2">
      <c r="A203" t="s">
        <v>798</v>
      </c>
      <c r="B203" s="116">
        <f>'Executivo Estrangeiro'!$G$75</f>
        <v>8422.5400000000009</v>
      </c>
    </row>
    <row r="204" spans="1:2" x14ac:dyDescent="0.2">
      <c r="A204" t="s">
        <v>799</v>
      </c>
      <c r="B204" s="116">
        <f>'Executivo Estrangeiro'!$G$75</f>
        <v>8422.5400000000009</v>
      </c>
    </row>
    <row r="205" spans="1:2" x14ac:dyDescent="0.2">
      <c r="A205" t="s">
        <v>802</v>
      </c>
      <c r="B205" s="116">
        <f>'Executivo Estrangeiro'!$G$75</f>
        <v>8422.5400000000009</v>
      </c>
    </row>
    <row r="206" spans="1:2" x14ac:dyDescent="0.2">
      <c r="A206" t="s">
        <v>138</v>
      </c>
      <c r="B206" s="116">
        <f>'Executivo Estrangeiro'!$G$75</f>
        <v>8422.5400000000009</v>
      </c>
    </row>
    <row r="207" spans="1:2" x14ac:dyDescent="0.2">
      <c r="A207" t="s">
        <v>809</v>
      </c>
      <c r="B207" s="116">
        <f>'Executivo Estrangeiro'!$G$75</f>
        <v>8422.5400000000009</v>
      </c>
    </row>
    <row r="208" spans="1:2" x14ac:dyDescent="0.2">
      <c r="A208" t="s">
        <v>813</v>
      </c>
      <c r="B208" s="116">
        <f>'Executivo Estrangeiro'!$G$75</f>
        <v>8422.5400000000009</v>
      </c>
    </row>
    <row r="209" spans="1:2" x14ac:dyDescent="0.2">
      <c r="A209" t="s">
        <v>996</v>
      </c>
      <c r="B209" s="116">
        <f>'Executivo Estrangeiro'!$G$75</f>
        <v>8422.5400000000009</v>
      </c>
    </row>
    <row r="210" spans="1:2" x14ac:dyDescent="0.2">
      <c r="A210" t="s">
        <v>816</v>
      </c>
      <c r="B210" s="116">
        <f>'Executivo Estrangeiro'!$G$75</f>
        <v>8422.5400000000009</v>
      </c>
    </row>
    <row r="211" spans="1:2" x14ac:dyDescent="0.2">
      <c r="A211" t="s">
        <v>226</v>
      </c>
      <c r="B211" s="71" t="e">
        <f>VLOOKUP(A211:A816,'Executivo Estrangeiro'!#REF!,2,FALSE)</f>
        <v>#REF!</v>
      </c>
    </row>
    <row r="212" spans="1:2" x14ac:dyDescent="0.2">
      <c r="A212" t="s">
        <v>227</v>
      </c>
      <c r="B212" s="71" t="e">
        <f>VLOOKUP(A212:A817,'Executivo Estrangeiro'!#REF!,2,FALSE)</f>
        <v>#REF!</v>
      </c>
    </row>
    <row r="213" spans="1:2" x14ac:dyDescent="0.2">
      <c r="A213" t="s">
        <v>254</v>
      </c>
      <c r="B213" s="71" t="e">
        <f>VLOOKUP(A213:A818,'Executivo Estrangeiro'!#REF!,2,FALSE)</f>
        <v>#REF!</v>
      </c>
    </row>
    <row r="214" spans="1:2" x14ac:dyDescent="0.2">
      <c r="A214" t="s">
        <v>294</v>
      </c>
      <c r="B214" s="71" t="e">
        <f>VLOOKUP(A214:A819,'Executivo Estrangeiro'!#REF!,2,FALSE)</f>
        <v>#REF!</v>
      </c>
    </row>
    <row r="215" spans="1:2" x14ac:dyDescent="0.2">
      <c r="A215" t="s">
        <v>342</v>
      </c>
      <c r="B215" s="116">
        <f>'Executivo Estrangeiro'!$G$75</f>
        <v>8422.5400000000009</v>
      </c>
    </row>
    <row r="216" spans="1:2" x14ac:dyDescent="0.2">
      <c r="A216" t="s">
        <v>1003</v>
      </c>
      <c r="B216" s="116">
        <f>'Executivo Estrangeiro'!$G$75</f>
        <v>8422.5400000000009</v>
      </c>
    </row>
    <row r="217" spans="1:2" x14ac:dyDescent="0.2">
      <c r="A217" t="s">
        <v>389</v>
      </c>
      <c r="B217" s="116">
        <f>'Executivo Estrangeiro'!$G$75</f>
        <v>8422.5400000000009</v>
      </c>
    </row>
    <row r="218" spans="1:2" x14ac:dyDescent="0.2">
      <c r="A218" t="s">
        <v>412</v>
      </c>
      <c r="B218" s="116">
        <f>'Executivo Estrangeiro'!$G$75</f>
        <v>8422.5400000000009</v>
      </c>
    </row>
    <row r="219" spans="1:2" x14ac:dyDescent="0.2">
      <c r="A219" t="s">
        <v>558</v>
      </c>
      <c r="B219" s="71" t="e">
        <f>VLOOKUP(A219:A824,'Executivo Estrangeiro'!#REF!,2,FALSE)</f>
        <v>#REF!</v>
      </c>
    </row>
    <row r="220" spans="1:2" x14ac:dyDescent="0.2">
      <c r="A220" t="s">
        <v>823</v>
      </c>
      <c r="B220" s="71" t="e">
        <f>VLOOKUP(A220:A825,'Executivo Estrangeiro'!#REF!,2,FALSE)</f>
        <v>#REF!</v>
      </c>
    </row>
    <row r="221" spans="1:2" x14ac:dyDescent="0.2">
      <c r="A221" t="s">
        <v>387</v>
      </c>
      <c r="B221" s="116">
        <f>'Executivo Estrangeiro'!$G$75</f>
        <v>8422.5400000000009</v>
      </c>
    </row>
    <row r="222" spans="1:2" x14ac:dyDescent="0.2">
      <c r="A222" t="s">
        <v>184</v>
      </c>
      <c r="B222" s="116">
        <f>'Executivo Estrangeiro'!$G$75</f>
        <v>8422.5400000000009</v>
      </c>
    </row>
    <row r="223" spans="1:2" x14ac:dyDescent="0.2">
      <c r="A223" t="s">
        <v>978</v>
      </c>
      <c r="B223" s="116">
        <f>'Executivo Estrangeiro'!$G$75</f>
        <v>8422.5400000000009</v>
      </c>
    </row>
    <row r="224" spans="1:2" x14ac:dyDescent="0.2">
      <c r="A224" t="s">
        <v>108</v>
      </c>
      <c r="B224" s="116">
        <f>'Executivo Estrangeiro'!$G$75</f>
        <v>8422.5400000000009</v>
      </c>
    </row>
    <row r="225" spans="1:2" x14ac:dyDescent="0.2">
      <c r="A225" t="s">
        <v>137</v>
      </c>
      <c r="B225" s="116">
        <f>'Executivo Estrangeiro'!$G$75</f>
        <v>8422.5400000000009</v>
      </c>
    </row>
    <row r="226" spans="1:2" x14ac:dyDescent="0.2">
      <c r="A226" t="s">
        <v>949</v>
      </c>
      <c r="B226" s="116">
        <f>'Executivo Estrangeiro'!$G$75</f>
        <v>8422.5400000000009</v>
      </c>
    </row>
    <row r="227" spans="1:2" x14ac:dyDescent="0.2">
      <c r="A227" t="s">
        <v>856</v>
      </c>
      <c r="B227" s="116">
        <f>'Executivo Estrangeiro'!$G$75</f>
        <v>8422.5400000000009</v>
      </c>
    </row>
    <row r="228" spans="1:2" x14ac:dyDescent="0.2">
      <c r="A228" t="s">
        <v>866</v>
      </c>
      <c r="B228" s="116">
        <f>'Executivo Estrangeiro'!$G$75</f>
        <v>8422.5400000000009</v>
      </c>
    </row>
    <row r="229" spans="1:2" x14ac:dyDescent="0.2">
      <c r="A229" t="s">
        <v>334</v>
      </c>
      <c r="B229" s="116">
        <f>'Executivo Estrangeiro'!$G$75</f>
        <v>8422.5400000000009</v>
      </c>
    </row>
    <row r="230" spans="1:2" x14ac:dyDescent="0.2">
      <c r="A230" t="s">
        <v>344</v>
      </c>
      <c r="B230" s="116">
        <f>'Executivo Estrangeiro'!$G$75</f>
        <v>8422.5400000000009</v>
      </c>
    </row>
    <row r="231" spans="1:2" x14ac:dyDescent="0.2">
      <c r="A231" t="s">
        <v>345</v>
      </c>
      <c r="B231" s="116">
        <f>'Executivo Estrangeiro'!$G$75</f>
        <v>8422.5400000000009</v>
      </c>
    </row>
    <row r="232" spans="1:2" x14ac:dyDescent="0.2">
      <c r="A232" t="s">
        <v>367</v>
      </c>
      <c r="B232" s="116">
        <f>'Executivo Estrangeiro'!$G$75</f>
        <v>8422.5400000000009</v>
      </c>
    </row>
    <row r="233" spans="1:2" x14ac:dyDescent="0.2">
      <c r="A233" t="s">
        <v>942</v>
      </c>
      <c r="B233" s="116">
        <f>'Executivo Estrangeiro'!$G$75</f>
        <v>8422.5400000000009</v>
      </c>
    </row>
    <row r="234" spans="1:2" x14ac:dyDescent="0.2">
      <c r="A234" t="s">
        <v>382</v>
      </c>
      <c r="B234" s="116">
        <f>'Executivo Estrangeiro'!$G$75</f>
        <v>8422.5400000000009</v>
      </c>
    </row>
    <row r="235" spans="1:2" x14ac:dyDescent="0.2">
      <c r="A235" t="s">
        <v>388</v>
      </c>
      <c r="B235" s="116">
        <f>'Executivo Estrangeiro'!$G$75</f>
        <v>8422.5400000000009</v>
      </c>
    </row>
    <row r="236" spans="1:2" x14ac:dyDescent="0.2">
      <c r="A236" t="s">
        <v>396</v>
      </c>
      <c r="B236" s="116">
        <f>'Executivo Estrangeiro'!$G$75</f>
        <v>8422.5400000000009</v>
      </c>
    </row>
    <row r="237" spans="1:2" x14ac:dyDescent="0.2">
      <c r="A237" t="s">
        <v>401</v>
      </c>
      <c r="B237" s="116">
        <f>'Executivo Estrangeiro'!$G$75</f>
        <v>8422.5400000000009</v>
      </c>
    </row>
    <row r="238" spans="1:2" x14ac:dyDescent="0.2">
      <c r="A238" t="s">
        <v>417</v>
      </c>
      <c r="B238" s="116">
        <f>'Executivo Estrangeiro'!$G$75</f>
        <v>8422.5400000000009</v>
      </c>
    </row>
    <row r="239" spans="1:2" x14ac:dyDescent="0.2">
      <c r="A239" t="s">
        <v>160</v>
      </c>
      <c r="B239" s="116">
        <f>'Executivo Estrangeiro'!$G$75</f>
        <v>8422.5400000000009</v>
      </c>
    </row>
    <row r="240" spans="1:2" x14ac:dyDescent="0.2">
      <c r="A240" t="s">
        <v>166</v>
      </c>
      <c r="B240" s="116">
        <f>'Executivo Estrangeiro'!$G$75</f>
        <v>8422.5400000000009</v>
      </c>
    </row>
    <row r="241" spans="1:2" x14ac:dyDescent="0.2">
      <c r="A241" t="s">
        <v>183</v>
      </c>
      <c r="B241" s="116">
        <f>'Executivo Estrangeiro'!$G$75</f>
        <v>8422.5400000000009</v>
      </c>
    </row>
    <row r="242" spans="1:2" x14ac:dyDescent="0.2">
      <c r="A242" t="s">
        <v>206</v>
      </c>
      <c r="B242" s="71" t="e">
        <f>VLOOKUP(A242:A847,'Executivo Estrangeiro'!#REF!,2,FALSE)</f>
        <v>#REF!</v>
      </c>
    </row>
    <row r="243" spans="1:2" x14ac:dyDescent="0.2">
      <c r="A243" t="s">
        <v>237</v>
      </c>
      <c r="B243" s="71" t="e">
        <f>VLOOKUP(A243:A848,'Executivo Estrangeiro'!#REF!,2,FALSE)</f>
        <v>#REF!</v>
      </c>
    </row>
    <row r="244" spans="1:2" x14ac:dyDescent="0.2">
      <c r="A244" t="s">
        <v>244</v>
      </c>
      <c r="B244" s="71" t="e">
        <f>VLOOKUP(A244:A849,'Executivo Estrangeiro'!#REF!,2,FALSE)</f>
        <v>#REF!</v>
      </c>
    </row>
    <row r="245" spans="1:2" x14ac:dyDescent="0.2">
      <c r="A245" t="s">
        <v>864</v>
      </c>
      <c r="B245" s="116">
        <f>'Executivo Estrangeiro'!$G$75</f>
        <v>8422.5400000000009</v>
      </c>
    </row>
    <row r="246" spans="1:2" x14ac:dyDescent="0.2">
      <c r="A246" t="s">
        <v>353</v>
      </c>
      <c r="B246" s="116">
        <f>'Executivo Estrangeiro'!$G$75</f>
        <v>8422.5400000000009</v>
      </c>
    </row>
    <row r="247" spans="1:2" x14ac:dyDescent="0.2">
      <c r="A247" t="s">
        <v>361</v>
      </c>
      <c r="B247" s="116">
        <f>'Executivo Estrangeiro'!$G$75</f>
        <v>8422.5400000000009</v>
      </c>
    </row>
    <row r="248" spans="1:2" x14ac:dyDescent="0.2">
      <c r="A248" t="s">
        <v>835</v>
      </c>
      <c r="B248" s="116">
        <f>'Executivo Estrangeiro'!$G$75</f>
        <v>8422.5400000000009</v>
      </c>
    </row>
    <row r="249" spans="1:2" x14ac:dyDescent="0.2">
      <c r="A249" t="s">
        <v>1016</v>
      </c>
      <c r="B249" s="116">
        <f>'Executivo Estrangeiro'!$G$75</f>
        <v>8422.5400000000009</v>
      </c>
    </row>
    <row r="250" spans="1:2" x14ac:dyDescent="0.2">
      <c r="A250" t="s">
        <v>114</v>
      </c>
      <c r="B250" s="116">
        <f>'Executivo Estrangeiro'!$G$75</f>
        <v>8422.5400000000009</v>
      </c>
    </row>
    <row r="251" spans="1:2" x14ac:dyDescent="0.2">
      <c r="A251" t="s">
        <v>423</v>
      </c>
      <c r="B251" s="116">
        <f>'Executivo Estrangeiro'!$G$75</f>
        <v>8422.5400000000009</v>
      </c>
    </row>
    <row r="252" spans="1:2" x14ac:dyDescent="0.2">
      <c r="A252" t="s">
        <v>238</v>
      </c>
      <c r="B252" s="71" t="e">
        <f>VLOOKUP(A252:A857,'Executivo Estrangeiro'!#REF!,2,FALSE)</f>
        <v>#REF!</v>
      </c>
    </row>
    <row r="253" spans="1:2" x14ac:dyDescent="0.2">
      <c r="A253" t="s">
        <v>247</v>
      </c>
      <c r="B253" s="71" t="e">
        <f>VLOOKUP(A253:A858,'Executivo Estrangeiro'!#REF!,2,FALSE)</f>
        <v>#REF!</v>
      </c>
    </row>
    <row r="254" spans="1:2" x14ac:dyDescent="0.2">
      <c r="A254" t="s">
        <v>297</v>
      </c>
      <c r="B254" s="71" t="e">
        <f>VLOOKUP(A254:A859,'Executivo Estrangeiro'!#REF!,2,FALSE)</f>
        <v>#REF!</v>
      </c>
    </row>
    <row r="255" spans="1:2" x14ac:dyDescent="0.2">
      <c r="A255" t="s">
        <v>308</v>
      </c>
      <c r="B255" s="116">
        <f>'Executivo Estrangeiro'!$G$75</f>
        <v>8422.5400000000009</v>
      </c>
    </row>
    <row r="256" spans="1:2" x14ac:dyDescent="0.2">
      <c r="A256" t="s">
        <v>354</v>
      </c>
      <c r="B256" s="116">
        <f>'Executivo Estrangeiro'!$G$75</f>
        <v>8422.5400000000009</v>
      </c>
    </row>
    <row r="257" spans="1:2" x14ac:dyDescent="0.2">
      <c r="A257" t="s">
        <v>977</v>
      </c>
      <c r="B257" s="116">
        <f>'Executivo Estrangeiro'!$G$75</f>
        <v>8422.5400000000009</v>
      </c>
    </row>
    <row r="258" spans="1:2" x14ac:dyDescent="0.2">
      <c r="A258" t="s">
        <v>79</v>
      </c>
      <c r="B258" s="116">
        <f>'Executivo Estrangeiro'!$G$75</f>
        <v>8422.5400000000009</v>
      </c>
    </row>
    <row r="259" spans="1:2" x14ac:dyDescent="0.2">
      <c r="A259" t="s">
        <v>144</v>
      </c>
      <c r="B259" s="116">
        <f>'Executivo Estrangeiro'!$G$75</f>
        <v>8422.5400000000009</v>
      </c>
    </row>
    <row r="260" spans="1:2" x14ac:dyDescent="0.2">
      <c r="A260" t="s">
        <v>180</v>
      </c>
      <c r="B260" s="116">
        <f>'Executivo Estrangeiro'!$G$75</f>
        <v>8422.5400000000009</v>
      </c>
    </row>
    <row r="261" spans="1:2" x14ac:dyDescent="0.2">
      <c r="A261" t="s">
        <v>938</v>
      </c>
      <c r="B261" s="71" t="e">
        <f>VLOOKUP(A261:A866,'Executivo Estrangeiro'!#REF!,2,FALSE)</f>
        <v>#REF!</v>
      </c>
    </row>
    <row r="262" spans="1:2" x14ac:dyDescent="0.2">
      <c r="A262" t="s">
        <v>336</v>
      </c>
      <c r="B262" s="116">
        <f>'Executivo Estrangeiro'!$G$75</f>
        <v>8422.5400000000009</v>
      </c>
    </row>
    <row r="263" spans="1:2" x14ac:dyDescent="0.2">
      <c r="A263" t="s">
        <v>338</v>
      </c>
      <c r="B263" s="116">
        <f>'Executivo Estrangeiro'!$G$75</f>
        <v>8422.5400000000009</v>
      </c>
    </row>
    <row r="264" spans="1:2" x14ac:dyDescent="0.2">
      <c r="A264" t="s">
        <v>829</v>
      </c>
      <c r="B264" s="116">
        <f>'Executivo Estrangeiro'!$G$75</f>
        <v>8422.5400000000009</v>
      </c>
    </row>
    <row r="265" spans="1:2" x14ac:dyDescent="0.2">
      <c r="A265" t="s">
        <v>384</v>
      </c>
      <c r="B265" s="116">
        <f>'Executivo Estrangeiro'!$G$75</f>
        <v>8422.5400000000009</v>
      </c>
    </row>
    <row r="266" spans="1:2" x14ac:dyDescent="0.2">
      <c r="A266" t="s">
        <v>1024</v>
      </c>
      <c r="B266" s="116">
        <f>'Executivo Estrangeiro'!$G$75</f>
        <v>8422.5400000000009</v>
      </c>
    </row>
    <row r="267" spans="1:2" x14ac:dyDescent="0.2">
      <c r="A267" t="s">
        <v>392</v>
      </c>
      <c r="B267" s="116">
        <f>'Executivo Estrangeiro'!$G$75</f>
        <v>8422.5400000000009</v>
      </c>
    </row>
    <row r="268" spans="1:2" x14ac:dyDescent="0.2">
      <c r="A268" t="s">
        <v>395</v>
      </c>
      <c r="B268" s="116">
        <f>'Executivo Estrangeiro'!$G$75</f>
        <v>8422.5400000000009</v>
      </c>
    </row>
    <row r="269" spans="1:2" x14ac:dyDescent="0.2">
      <c r="A269" t="s">
        <v>952</v>
      </c>
      <c r="B269" s="116">
        <f>'Executivo Estrangeiro'!$G$75</f>
        <v>8422.5400000000009</v>
      </c>
    </row>
    <row r="270" spans="1:2" x14ac:dyDescent="0.2">
      <c r="A270" t="s">
        <v>413</v>
      </c>
      <c r="B270" s="116">
        <f>'Executivo Estrangeiro'!$G$75</f>
        <v>8422.5400000000009</v>
      </c>
    </row>
    <row r="271" spans="1:2" x14ac:dyDescent="0.2">
      <c r="A271" t="s">
        <v>986</v>
      </c>
      <c r="B271" s="116">
        <f>'Executivo Estrangeiro'!$G$75</f>
        <v>8422.5400000000009</v>
      </c>
    </row>
    <row r="272" spans="1:2" x14ac:dyDescent="0.2">
      <c r="A272" t="s">
        <v>1050</v>
      </c>
      <c r="B272" s="116">
        <f>'Executivo Estrangeiro'!$G$75</f>
        <v>8422.5400000000009</v>
      </c>
    </row>
    <row r="273" spans="1:2" x14ac:dyDescent="0.2">
      <c r="A273" t="s">
        <v>330</v>
      </c>
      <c r="B273" s="116">
        <f>'Executivo Estrangeiro'!$G$75</f>
        <v>8422.5400000000009</v>
      </c>
    </row>
    <row r="274" spans="1:2" x14ac:dyDescent="0.2">
      <c r="A274" t="s">
        <v>386</v>
      </c>
      <c r="B274" s="116">
        <f>'Executivo Estrangeiro'!$G$75</f>
        <v>8422.5400000000009</v>
      </c>
    </row>
    <row r="275" spans="1:2" x14ac:dyDescent="0.2">
      <c r="A275" t="s">
        <v>800</v>
      </c>
      <c r="B275" s="116">
        <f>'Executivo Estrangeiro'!$G$75</f>
        <v>8422.5400000000009</v>
      </c>
    </row>
    <row r="276" spans="1:2" x14ac:dyDescent="0.2">
      <c r="A276" t="s">
        <v>169</v>
      </c>
      <c r="B276" s="116">
        <f>'Executivo Estrangeiro'!$G$75</f>
        <v>8422.5400000000009</v>
      </c>
    </row>
    <row r="277" spans="1:2" x14ac:dyDescent="0.2">
      <c r="A277" t="s">
        <v>489</v>
      </c>
      <c r="B277" s="71" t="e">
        <f>VLOOKUP(A277:A882,'Executivo Estrangeiro'!#REF!,2,FALSE)</f>
        <v>#REF!</v>
      </c>
    </row>
    <row r="278" spans="1:2" x14ac:dyDescent="0.2">
      <c r="A278" t="s">
        <v>327</v>
      </c>
      <c r="B278" s="116">
        <f>'Executivo Estrangeiro'!$G$75</f>
        <v>8422.5400000000009</v>
      </c>
    </row>
    <row r="279" spans="1:2" x14ac:dyDescent="0.2">
      <c r="A279" t="s">
        <v>409</v>
      </c>
      <c r="B279" s="116">
        <f>'Executivo Estrangeiro'!$G$75</f>
        <v>8422.5400000000009</v>
      </c>
    </row>
    <row r="280" spans="1:2" x14ac:dyDescent="0.2">
      <c r="A280" t="s">
        <v>98</v>
      </c>
      <c r="B280" s="116">
        <f>'Executivo Estrangeiro'!$G$75</f>
        <v>8422.5400000000009</v>
      </c>
    </row>
    <row r="281" spans="1:2" x14ac:dyDescent="0.2">
      <c r="A281" t="s">
        <v>806</v>
      </c>
      <c r="B281" s="116">
        <f>'Executivo Estrangeiro'!$G$75</f>
        <v>8422.5400000000009</v>
      </c>
    </row>
    <row r="282" spans="1:2" x14ac:dyDescent="0.2">
      <c r="A282" t="s">
        <v>960</v>
      </c>
      <c r="B282" s="116">
        <f>'Executivo Estrangeiro'!$G$75</f>
        <v>8422.5400000000009</v>
      </c>
    </row>
    <row r="283" spans="1:2" x14ac:dyDescent="0.2">
      <c r="A283" t="s">
        <v>122</v>
      </c>
      <c r="B283" s="116">
        <f>'Executivo Estrangeiro'!$G$75</f>
        <v>8422.5400000000009</v>
      </c>
    </row>
    <row r="284" spans="1:2" x14ac:dyDescent="0.2">
      <c r="A284" t="s">
        <v>808</v>
      </c>
      <c r="B284" s="116">
        <f>'Executivo Estrangeiro'!$G$75</f>
        <v>8422.5400000000009</v>
      </c>
    </row>
    <row r="285" spans="1:2" x14ac:dyDescent="0.2">
      <c r="A285" t="s">
        <v>810</v>
      </c>
      <c r="B285" s="116">
        <f>'Executivo Estrangeiro'!$G$75</f>
        <v>8422.5400000000009</v>
      </c>
    </row>
    <row r="286" spans="1:2" x14ac:dyDescent="0.2">
      <c r="A286" t="s">
        <v>812</v>
      </c>
      <c r="B286" s="116">
        <f>'Executivo Estrangeiro'!$G$75</f>
        <v>8422.5400000000009</v>
      </c>
    </row>
    <row r="287" spans="1:2" x14ac:dyDescent="0.2">
      <c r="A287" t="s">
        <v>924</v>
      </c>
      <c r="B287" s="116">
        <f>'Executivo Estrangeiro'!$G$75</f>
        <v>8422.5400000000009</v>
      </c>
    </row>
    <row r="288" spans="1:2" x14ac:dyDescent="0.2">
      <c r="A288" t="s">
        <v>995</v>
      </c>
      <c r="B288" s="116">
        <f>'Executivo Estrangeiro'!$G$75</f>
        <v>8422.5400000000009</v>
      </c>
    </row>
    <row r="289" spans="1:2" x14ac:dyDescent="0.2">
      <c r="A289" t="s">
        <v>857</v>
      </c>
      <c r="B289" s="116">
        <f>'Executivo Estrangeiro'!$G$75</f>
        <v>8422.5400000000009</v>
      </c>
    </row>
    <row r="290" spans="1:2" x14ac:dyDescent="0.2">
      <c r="A290" t="s">
        <v>399</v>
      </c>
      <c r="B290" s="116">
        <f>'Executivo Estrangeiro'!$G$75</f>
        <v>8422.5400000000009</v>
      </c>
    </row>
    <row r="291" spans="1:2" x14ac:dyDescent="0.2">
      <c r="A291" t="s">
        <v>403</v>
      </c>
      <c r="B291" s="116">
        <f>'Executivo Estrangeiro'!$G$75</f>
        <v>8422.5400000000009</v>
      </c>
    </row>
    <row r="292" spans="1:2" x14ac:dyDescent="0.2">
      <c r="A292" t="s">
        <v>405</v>
      </c>
      <c r="B292" s="116">
        <f>'Executivo Estrangeiro'!$G$75</f>
        <v>8422.5400000000009</v>
      </c>
    </row>
    <row r="293" spans="1:2" x14ac:dyDescent="0.2">
      <c r="A293" t="s">
        <v>415</v>
      </c>
      <c r="B293" s="116">
        <f>'Executivo Estrangeiro'!$G$75</f>
        <v>8422.5400000000009</v>
      </c>
    </row>
    <row r="294" spans="1:2" x14ac:dyDescent="0.2">
      <c r="A294" t="s">
        <v>767</v>
      </c>
      <c r="B294" s="116">
        <f>'Executivo Estrangeiro'!$G$75</f>
        <v>8422.5400000000009</v>
      </c>
    </row>
    <row r="295" spans="1:2" x14ac:dyDescent="0.2">
      <c r="A295" t="s">
        <v>993</v>
      </c>
      <c r="B295" s="116">
        <f>'Executivo Estrangeiro'!$G$75</f>
        <v>8422.5400000000009</v>
      </c>
    </row>
    <row r="296" spans="1:2" x14ac:dyDescent="0.2">
      <c r="A296" t="s">
        <v>239</v>
      </c>
      <c r="B296" s="71" t="e">
        <f>VLOOKUP(A296:A901,'Executivo Estrangeiro'!#REF!,2,FALSE)</f>
        <v>#REF!</v>
      </c>
    </row>
    <row r="297" spans="1:2" x14ac:dyDescent="0.2">
      <c r="A297" t="s">
        <v>261</v>
      </c>
      <c r="B297" s="71" t="e">
        <f>VLOOKUP(A297:A902,'Executivo Estrangeiro'!#REF!,2,FALSE)</f>
        <v>#REF!</v>
      </c>
    </row>
    <row r="298" spans="1:2" x14ac:dyDescent="0.2">
      <c r="A298" t="s">
        <v>287</v>
      </c>
      <c r="B298" s="71" t="e">
        <f>VLOOKUP(A298:A903,'Executivo Estrangeiro'!#REF!,2,FALSE)</f>
        <v>#REF!</v>
      </c>
    </row>
    <row r="299" spans="1:2" x14ac:dyDescent="0.2">
      <c r="A299" t="s">
        <v>312</v>
      </c>
      <c r="B299" s="116">
        <f>'Executivo Estrangeiro'!$G$75</f>
        <v>8422.5400000000009</v>
      </c>
    </row>
    <row r="300" spans="1:2" x14ac:dyDescent="0.2">
      <c r="A300" t="s">
        <v>402</v>
      </c>
      <c r="B300" s="116">
        <f>'Executivo Estrangeiro'!$G$75</f>
        <v>8422.5400000000009</v>
      </c>
    </row>
    <row r="301" spans="1:2" x14ac:dyDescent="0.2">
      <c r="A301" t="s">
        <v>222</v>
      </c>
      <c r="B301" s="71" t="e">
        <f>VLOOKUP(A301:A906,'Executivo Estrangeiro'!#REF!,2,FALSE)</f>
        <v>#REF!</v>
      </c>
    </row>
    <row r="302" spans="1:2" x14ac:dyDescent="0.2">
      <c r="A302" t="s">
        <v>229</v>
      </c>
      <c r="B302" s="71" t="e">
        <f>VLOOKUP(A302:A907,'Executivo Estrangeiro'!#REF!,2,FALSE)</f>
        <v>#REF!</v>
      </c>
    </row>
    <row r="303" spans="1:2" x14ac:dyDescent="0.2">
      <c r="A303" t="s">
        <v>233</v>
      </c>
      <c r="B303" s="71" t="e">
        <f>VLOOKUP(A303:A908,'Executivo Estrangeiro'!#REF!,2,FALSE)</f>
        <v>#REF!</v>
      </c>
    </row>
    <row r="304" spans="1:2" x14ac:dyDescent="0.2">
      <c r="A304" t="s">
        <v>285</v>
      </c>
      <c r="B304" s="71" t="e">
        <f>VLOOKUP(A304:A909,'Executivo Estrangeiro'!#REF!,2,FALSE)</f>
        <v>#REF!</v>
      </c>
    </row>
    <row r="305" spans="1:2" x14ac:dyDescent="0.2">
      <c r="A305" t="s">
        <v>299</v>
      </c>
      <c r="B305" s="71" t="e">
        <f>VLOOKUP(A305:A910,'Executivo Estrangeiro'!#REF!,2,FALSE)</f>
        <v>#REF!</v>
      </c>
    </row>
    <row r="306" spans="1:2" x14ac:dyDescent="0.2">
      <c r="A306" t="s">
        <v>826</v>
      </c>
      <c r="B306" s="116">
        <f>'Executivo Estrangeiro'!$G$75</f>
        <v>8422.5400000000009</v>
      </c>
    </row>
    <row r="307" spans="1:2" x14ac:dyDescent="0.2">
      <c r="A307" t="s">
        <v>310</v>
      </c>
      <c r="B307" s="116">
        <f>'Executivo Estrangeiro'!$G$75</f>
        <v>8422.5400000000009</v>
      </c>
    </row>
    <row r="308" spans="1:2" x14ac:dyDescent="0.2">
      <c r="A308" t="s">
        <v>316</v>
      </c>
      <c r="B308" s="71" t="e">
        <f>VLOOKUP(A308:A913,'Executivo Estrangeiro'!#REF!,2,FALSE)</f>
        <v>#REF!</v>
      </c>
    </row>
    <row r="309" spans="1:2" x14ac:dyDescent="0.2">
      <c r="A309" t="s">
        <v>919</v>
      </c>
      <c r="B309" s="116">
        <f>'Executivo Estrangeiro'!$G$75</f>
        <v>8422.5400000000009</v>
      </c>
    </row>
    <row r="310" spans="1:2" x14ac:dyDescent="0.2">
      <c r="A310" t="s">
        <v>158</v>
      </c>
      <c r="B310" s="116">
        <f>'Executivo Estrangeiro'!$G$75</f>
        <v>8422.5400000000009</v>
      </c>
    </row>
    <row r="311" spans="1:2" x14ac:dyDescent="0.2">
      <c r="A311" t="s">
        <v>473</v>
      </c>
      <c r="B311" s="71" t="e">
        <f>VLOOKUP(A311:A916,'Executivo Estrangeiro'!#REF!,2,FALSE)</f>
        <v>#REF!</v>
      </c>
    </row>
    <row r="312" spans="1:2" x14ac:dyDescent="0.2">
      <c r="A312" t="s">
        <v>272</v>
      </c>
      <c r="B312" s="71" t="e">
        <f>VLOOKUP(A312:A917,'Executivo Estrangeiro'!#REF!,2,FALSE)</f>
        <v>#REF!</v>
      </c>
    </row>
    <row r="313" spans="1:2" x14ac:dyDescent="0.2">
      <c r="A313" t="s">
        <v>656</v>
      </c>
      <c r="B313" s="116">
        <f>'Executivo Estrangeiro'!$G$75</f>
        <v>8422.5400000000009</v>
      </c>
    </row>
    <row r="314" spans="1:2" x14ac:dyDescent="0.2">
      <c r="A314" t="s">
        <v>269</v>
      </c>
      <c r="B314" s="71" t="e">
        <f>VLOOKUP(A314:A919,'Executivo Estrangeiro'!#REF!,2,FALSE)</f>
        <v>#REF!</v>
      </c>
    </row>
    <row r="315" spans="1:2" x14ac:dyDescent="0.2">
      <c r="A315" t="s">
        <v>313</v>
      </c>
      <c r="B315" s="116">
        <f>'Executivo Estrangeiro'!$G$75</f>
        <v>8422.5400000000009</v>
      </c>
    </row>
    <row r="316" spans="1:2" x14ac:dyDescent="0.2">
      <c r="A316" t="s">
        <v>333</v>
      </c>
      <c r="B316" s="116">
        <f>'Executivo Estrangeiro'!$G$75</f>
        <v>8422.5400000000009</v>
      </c>
    </row>
    <row r="317" spans="1:2" x14ac:dyDescent="0.2">
      <c r="A317" t="s">
        <v>872</v>
      </c>
      <c r="B317" s="116">
        <f>'Executivo Estrangeiro'!$G$75</f>
        <v>8422.5400000000009</v>
      </c>
    </row>
    <row r="318" spans="1:2" x14ac:dyDescent="0.2">
      <c r="A318" t="s">
        <v>400</v>
      </c>
      <c r="B318" s="116">
        <f>'Executivo Estrangeiro'!$G$75</f>
        <v>8422.5400000000009</v>
      </c>
    </row>
    <row r="319" spans="1:2" x14ac:dyDescent="0.2">
      <c r="A319" t="s">
        <v>1056</v>
      </c>
      <c r="B319" s="116">
        <f>'Executivo Estrangeiro'!$G$75</f>
        <v>8422.5400000000009</v>
      </c>
    </row>
    <row r="320" spans="1:2" x14ac:dyDescent="0.2">
      <c r="A320" t="s">
        <v>207</v>
      </c>
      <c r="B320" s="71" t="e">
        <f>VLOOKUP(A320:A925,'Executivo Estrangeiro'!#REF!,2,FALSE)</f>
        <v>#REF!</v>
      </c>
    </row>
    <row r="321" spans="1:2" x14ac:dyDescent="0.2">
      <c r="A321" t="s">
        <v>820</v>
      </c>
      <c r="B321" s="71" t="e">
        <f>VLOOKUP(A321:A926,'Executivo Estrangeiro'!#REF!,2,FALSE)</f>
        <v>#REF!</v>
      </c>
    </row>
    <row r="322" spans="1:2" x14ac:dyDescent="0.2">
      <c r="A322" t="s">
        <v>796</v>
      </c>
      <c r="B322" s="116">
        <f>'Executivo Estrangeiro'!$G$75</f>
        <v>8422.5400000000009</v>
      </c>
    </row>
    <row r="323" spans="1:2" x14ac:dyDescent="0.2">
      <c r="A323" t="s">
        <v>968</v>
      </c>
      <c r="B323" s="116">
        <f>'Executivo Estrangeiro'!$G$75</f>
        <v>8422.5400000000009</v>
      </c>
    </row>
    <row r="324" spans="1:2" x14ac:dyDescent="0.2">
      <c r="A324" t="s">
        <v>897</v>
      </c>
      <c r="B324" s="116">
        <f>'Executivo Estrangeiro'!$G$75</f>
        <v>8422.5400000000009</v>
      </c>
    </row>
    <row r="325" spans="1:2" x14ac:dyDescent="0.2">
      <c r="A325" t="s">
        <v>943</v>
      </c>
      <c r="B325" s="116">
        <f>'Executivo Estrangeiro'!$G$75</f>
        <v>8422.5400000000009</v>
      </c>
    </row>
    <row r="326" spans="1:2" x14ac:dyDescent="0.2">
      <c r="A326" t="s">
        <v>322</v>
      </c>
      <c r="B326" s="116">
        <f>'Executivo Estrangeiro'!$G$75</f>
        <v>8422.5400000000009</v>
      </c>
    </row>
    <row r="327" spans="1:2" x14ac:dyDescent="0.2">
      <c r="A327" t="s">
        <v>821</v>
      </c>
      <c r="B327" s="71" t="e">
        <f>VLOOKUP(A327:A932,'Executivo Estrangeiro'!#REF!,2,FALSE)</f>
        <v>#REF!</v>
      </c>
    </row>
    <row r="328" spans="1:2" x14ac:dyDescent="0.2">
      <c r="A328" t="s">
        <v>241</v>
      </c>
      <c r="B328" s="71" t="e">
        <f>VLOOKUP(A328:A933,'Executivo Estrangeiro'!#REF!,2,FALSE)</f>
        <v>#REF!</v>
      </c>
    </row>
    <row r="329" spans="1:2" x14ac:dyDescent="0.2">
      <c r="A329" t="s">
        <v>249</v>
      </c>
      <c r="B329" s="71" t="e">
        <f>VLOOKUP(A329:A934,'Executivo Estrangeiro'!#REF!,2,FALSE)</f>
        <v>#REF!</v>
      </c>
    </row>
    <row r="330" spans="1:2" x14ac:dyDescent="0.2">
      <c r="A330" t="s">
        <v>251</v>
      </c>
      <c r="B330" s="71" t="e">
        <f>VLOOKUP(A330:A935,'Executivo Estrangeiro'!#REF!,2,FALSE)</f>
        <v>#REF!</v>
      </c>
    </row>
    <row r="331" spans="1:2" x14ac:dyDescent="0.2">
      <c r="A331" t="s">
        <v>258</v>
      </c>
      <c r="B331" s="71" t="e">
        <f>VLOOKUP(A331:A936,'Executivo Estrangeiro'!#REF!,2,FALSE)</f>
        <v>#REF!</v>
      </c>
    </row>
    <row r="332" spans="1:2" x14ac:dyDescent="0.2">
      <c r="A332" t="s">
        <v>268</v>
      </c>
      <c r="B332" s="71" t="e">
        <f>VLOOKUP(A332:A937,'Executivo Estrangeiro'!#REF!,2,FALSE)</f>
        <v>#REF!</v>
      </c>
    </row>
    <row r="333" spans="1:2" x14ac:dyDescent="0.2">
      <c r="A333" t="s">
        <v>275</v>
      </c>
      <c r="B333" s="71" t="e">
        <f>VLOOKUP(A333:A938,'Executivo Estrangeiro'!#REF!,2,FALSE)</f>
        <v>#REF!</v>
      </c>
    </row>
    <row r="334" spans="1:2" x14ac:dyDescent="0.2">
      <c r="A334" t="s">
        <v>288</v>
      </c>
      <c r="B334" s="71" t="e">
        <f>VLOOKUP(A334:A939,'Executivo Estrangeiro'!#REF!,2,FALSE)</f>
        <v>#REF!</v>
      </c>
    </row>
    <row r="335" spans="1:2" x14ac:dyDescent="0.2">
      <c r="A335" t="s">
        <v>317</v>
      </c>
      <c r="B335" s="116">
        <f>'Executivo Estrangeiro'!$G$75</f>
        <v>8422.5400000000009</v>
      </c>
    </row>
    <row r="336" spans="1:2" x14ac:dyDescent="0.2">
      <c r="A336" t="s">
        <v>867</v>
      </c>
      <c r="B336" s="116">
        <f>'Executivo Estrangeiro'!$G$75</f>
        <v>8422.5400000000009</v>
      </c>
    </row>
    <row r="337" spans="1:2" x14ac:dyDescent="0.2">
      <c r="A337" t="s">
        <v>332</v>
      </c>
      <c r="B337" s="116">
        <f>'Executivo Estrangeiro'!$G$75</f>
        <v>8422.5400000000009</v>
      </c>
    </row>
    <row r="338" spans="1:2" x14ac:dyDescent="0.2">
      <c r="A338" t="s">
        <v>868</v>
      </c>
      <c r="B338" s="116">
        <f>'Executivo Estrangeiro'!$G$75</f>
        <v>8422.5400000000009</v>
      </c>
    </row>
    <row r="339" spans="1:2" x14ac:dyDescent="0.2">
      <c r="A339" t="s">
        <v>352</v>
      </c>
      <c r="B339" s="116">
        <f>'Executivo Estrangeiro'!$G$75</f>
        <v>8422.5400000000009</v>
      </c>
    </row>
    <row r="340" spans="1:2" x14ac:dyDescent="0.2">
      <c r="A340" t="s">
        <v>871</v>
      </c>
      <c r="B340" s="116">
        <f>'Executivo Estrangeiro'!$G$75</f>
        <v>8422.5400000000009</v>
      </c>
    </row>
    <row r="341" spans="1:2" x14ac:dyDescent="0.2">
      <c r="A341" t="s">
        <v>356</v>
      </c>
      <c r="B341" s="116">
        <f>'Executivo Estrangeiro'!$G$75</f>
        <v>8422.5400000000009</v>
      </c>
    </row>
    <row r="342" spans="1:2" x14ac:dyDescent="0.2">
      <c r="A342" t="s">
        <v>368</v>
      </c>
      <c r="B342" s="116">
        <f>'Executivo Estrangeiro'!$G$75</f>
        <v>8422.5400000000009</v>
      </c>
    </row>
    <row r="343" spans="1:2" x14ac:dyDescent="0.2">
      <c r="A343" t="s">
        <v>383</v>
      </c>
      <c r="B343" s="116">
        <f>'Executivo Estrangeiro'!$G$75</f>
        <v>8422.5400000000009</v>
      </c>
    </row>
    <row r="344" spans="1:2" x14ac:dyDescent="0.2">
      <c r="A344" t="s">
        <v>874</v>
      </c>
      <c r="B344" s="116">
        <f>'Executivo Estrangeiro'!$G$75</f>
        <v>8422.5400000000009</v>
      </c>
    </row>
    <row r="345" spans="1:2" x14ac:dyDescent="0.2">
      <c r="A345" t="s">
        <v>390</v>
      </c>
      <c r="B345" s="116">
        <f>'Executivo Estrangeiro'!$G$75</f>
        <v>8422.5400000000009</v>
      </c>
    </row>
    <row r="346" spans="1:2" x14ac:dyDescent="0.2">
      <c r="A346" t="s">
        <v>393</v>
      </c>
      <c r="B346" s="116">
        <f>'Executivo Estrangeiro'!$G$75</f>
        <v>8422.5400000000009</v>
      </c>
    </row>
    <row r="347" spans="1:2" x14ac:dyDescent="0.2">
      <c r="A347" t="s">
        <v>951</v>
      </c>
      <c r="B347" s="116">
        <f>'Executivo Estrangeiro'!$G$75</f>
        <v>8422.5400000000009</v>
      </c>
    </row>
    <row r="348" spans="1:2" x14ac:dyDescent="0.2">
      <c r="A348" t="s">
        <v>414</v>
      </c>
      <c r="B348" s="116">
        <f>'Executivo Estrangeiro'!$G$75</f>
        <v>8422.5400000000009</v>
      </c>
    </row>
    <row r="349" spans="1:2" x14ac:dyDescent="0.2">
      <c r="A349" t="s">
        <v>422</v>
      </c>
      <c r="B349" s="116">
        <f>'Executivo Estrangeiro'!$G$75</f>
        <v>8422.5400000000009</v>
      </c>
    </row>
    <row r="350" spans="1:2" x14ac:dyDescent="0.2">
      <c r="A350" t="s">
        <v>981</v>
      </c>
      <c r="B350" s="116">
        <f>'Executivo Estrangeiro'!$G$75</f>
        <v>8422.5400000000009</v>
      </c>
    </row>
    <row r="351" spans="1:2" x14ac:dyDescent="0.2">
      <c r="A351" t="s">
        <v>982</v>
      </c>
      <c r="B351" s="116">
        <f>'Executivo Estrangeiro'!$G$75</f>
        <v>8422.5400000000009</v>
      </c>
    </row>
    <row r="352" spans="1:2" x14ac:dyDescent="0.2">
      <c r="A352" t="s">
        <v>983</v>
      </c>
      <c r="B352" s="116">
        <f>'Executivo Estrangeiro'!$G$75</f>
        <v>8422.5400000000009</v>
      </c>
    </row>
    <row r="353" spans="1:2" x14ac:dyDescent="0.2">
      <c r="A353" t="s">
        <v>984</v>
      </c>
      <c r="B353" s="116">
        <f>'Executivo Estrangeiro'!$G$75</f>
        <v>8422.5400000000009</v>
      </c>
    </row>
    <row r="354" spans="1:2" x14ac:dyDescent="0.2">
      <c r="A354" t="s">
        <v>73</v>
      </c>
      <c r="B354" s="116">
        <f>'Executivo Estrangeiro'!$G$75</f>
        <v>8422.5400000000009</v>
      </c>
    </row>
    <row r="355" spans="1:2" x14ac:dyDescent="0.2">
      <c r="A355" t="s">
        <v>948</v>
      </c>
      <c r="B355" s="116">
        <f>'Executivo Estrangeiro'!$G$75</f>
        <v>8422.5400000000009</v>
      </c>
    </row>
    <row r="356" spans="1:2" x14ac:dyDescent="0.2">
      <c r="A356" t="s">
        <v>102</v>
      </c>
      <c r="B356" s="116">
        <f>'Executivo Estrangeiro'!$G$75</f>
        <v>8422.5400000000009</v>
      </c>
    </row>
    <row r="357" spans="1:2" x14ac:dyDescent="0.2">
      <c r="A357" t="s">
        <v>105</v>
      </c>
      <c r="B357" s="116">
        <f>'Executivo Estrangeiro'!$G$75</f>
        <v>8422.5400000000009</v>
      </c>
    </row>
    <row r="358" spans="1:2" x14ac:dyDescent="0.2">
      <c r="A358" t="s">
        <v>811</v>
      </c>
      <c r="B358" s="116">
        <f>'Executivo Estrangeiro'!$G$75</f>
        <v>8422.5400000000009</v>
      </c>
    </row>
    <row r="359" spans="1:2" x14ac:dyDescent="0.2">
      <c r="A359" t="s">
        <v>927</v>
      </c>
      <c r="B359" s="116">
        <f>'Executivo Estrangeiro'!$G$75</f>
        <v>8422.5400000000009</v>
      </c>
    </row>
    <row r="360" spans="1:2" x14ac:dyDescent="0.2">
      <c r="A360" t="s">
        <v>156</v>
      </c>
      <c r="B360" s="116">
        <f>'Executivo Estrangeiro'!$G$75</f>
        <v>8422.5400000000009</v>
      </c>
    </row>
    <row r="361" spans="1:2" x14ac:dyDescent="0.2">
      <c r="A361" t="s">
        <v>858</v>
      </c>
      <c r="B361" s="116">
        <f>'Executivo Estrangeiro'!$G$75</f>
        <v>8422.5400000000009</v>
      </c>
    </row>
    <row r="362" spans="1:2" x14ac:dyDescent="0.2">
      <c r="A362" t="s">
        <v>163</v>
      </c>
      <c r="B362" s="116">
        <f>'Executivo Estrangeiro'!$G$75</f>
        <v>8422.5400000000009</v>
      </c>
    </row>
    <row r="363" spans="1:2" x14ac:dyDescent="0.2">
      <c r="A363" t="s">
        <v>198</v>
      </c>
      <c r="B363" s="71" t="e">
        <f>VLOOKUP(A363:A968,'Executivo Estrangeiro'!#REF!,2,FALSE)</f>
        <v>#REF!</v>
      </c>
    </row>
    <row r="364" spans="1:2" x14ac:dyDescent="0.2">
      <c r="A364" t="s">
        <v>248</v>
      </c>
      <c r="B364" s="71" t="e">
        <f>VLOOKUP(A364:A969,'Executivo Estrangeiro'!#REF!,2,FALSE)</f>
        <v>#REF!</v>
      </c>
    </row>
    <row r="365" spans="1:2" x14ac:dyDescent="0.2">
      <c r="A365" t="s">
        <v>300</v>
      </c>
      <c r="B365" s="71" t="e">
        <f>VLOOKUP(A365:A970,'Executivo Estrangeiro'!#REF!,2,FALSE)</f>
        <v>#REF!</v>
      </c>
    </row>
    <row r="366" spans="1:2" x14ac:dyDescent="0.2">
      <c r="A366" t="s">
        <v>1049</v>
      </c>
      <c r="B366" s="116">
        <f>'Executivo Estrangeiro'!$G$75</f>
        <v>8422.5400000000009</v>
      </c>
    </row>
    <row r="367" spans="1:2" x14ac:dyDescent="0.2">
      <c r="A367" t="s">
        <v>372</v>
      </c>
      <c r="B367" s="116">
        <f>'Executivo Estrangeiro'!$G$75</f>
        <v>8422.5400000000009</v>
      </c>
    </row>
    <row r="368" spans="1:2" x14ac:dyDescent="0.2">
      <c r="A368" t="s">
        <v>223</v>
      </c>
      <c r="B368" s="71" t="e">
        <f>VLOOKUP(A368:A973,'Executivo Estrangeiro'!#REF!,2,FALSE)</f>
        <v>#REF!</v>
      </c>
    </row>
    <row r="369" spans="1:2" x14ac:dyDescent="0.2">
      <c r="A369" t="s">
        <v>242</v>
      </c>
      <c r="B369" s="71" t="e">
        <f>VLOOKUP(A369:A974,'Executivo Estrangeiro'!#REF!,2,FALSE)</f>
        <v>#REF!</v>
      </c>
    </row>
    <row r="370" spans="1:2" x14ac:dyDescent="0.2">
      <c r="A370" t="s">
        <v>256</v>
      </c>
      <c r="B370" s="71" t="e">
        <f>VLOOKUP(A370:A975,'Executivo Estrangeiro'!#REF!,2,FALSE)</f>
        <v>#REF!</v>
      </c>
    </row>
    <row r="371" spans="1:2" x14ac:dyDescent="0.2">
      <c r="A371" t="s">
        <v>270</v>
      </c>
      <c r="B371" s="71" t="e">
        <f>VLOOKUP(A371:A976,'Executivo Estrangeiro'!#REF!,2,FALSE)</f>
        <v>#REF!</v>
      </c>
    </row>
    <row r="372" spans="1:2" x14ac:dyDescent="0.2">
      <c r="A372" t="s">
        <v>278</v>
      </c>
      <c r="B372" s="71" t="e">
        <f>VLOOKUP(A372:A977,'Executivo Estrangeiro'!#REF!,2,FALSE)</f>
        <v>#REF!</v>
      </c>
    </row>
    <row r="373" spans="1:2" x14ac:dyDescent="0.2">
      <c r="A373" t="s">
        <v>967</v>
      </c>
      <c r="B373" s="71" t="e">
        <f>VLOOKUP(A373:A978,'Executivo Estrangeiro'!#REF!,2,FALSE)</f>
        <v>#REF!</v>
      </c>
    </row>
    <row r="374" spans="1:2" x14ac:dyDescent="0.2">
      <c r="A374" t="s">
        <v>298</v>
      </c>
      <c r="B374" s="71" t="e">
        <f>VLOOKUP(A374:A979,'Executivo Estrangeiro'!#REF!,2,FALSE)</f>
        <v>#REF!</v>
      </c>
    </row>
    <row r="375" spans="1:2" x14ac:dyDescent="0.2">
      <c r="A375" t="s">
        <v>985</v>
      </c>
      <c r="B375" s="116">
        <f>'Executivo Estrangeiro'!$G$75</f>
        <v>8422.5400000000009</v>
      </c>
    </row>
    <row r="376" spans="1:2" x14ac:dyDescent="0.2">
      <c r="A376" t="s">
        <v>987</v>
      </c>
      <c r="B376" s="116">
        <f>'Executivo Estrangeiro'!$G$75</f>
        <v>8422.5400000000009</v>
      </c>
    </row>
    <row r="377" spans="1:2" x14ac:dyDescent="0.2">
      <c r="A377" t="s">
        <v>988</v>
      </c>
      <c r="B377" s="116">
        <f>'Executivo Estrangeiro'!$G$75</f>
        <v>8422.5400000000009</v>
      </c>
    </row>
    <row r="378" spans="1:2" x14ac:dyDescent="0.2">
      <c r="A378" t="s">
        <v>217</v>
      </c>
      <c r="B378" s="71" t="e">
        <f>VLOOKUP(A378:A983,'Executivo Estrangeiro'!#REF!,2,FALSE)</f>
        <v>#REF!</v>
      </c>
    </row>
    <row r="379" spans="1:2" x14ac:dyDescent="0.2">
      <c r="A379" t="s">
        <v>315</v>
      </c>
      <c r="B379" s="116">
        <f>'Executivo Estrangeiro'!$G$75</f>
        <v>8422.5400000000009</v>
      </c>
    </row>
    <row r="380" spans="1:2" x14ac:dyDescent="0.2">
      <c r="A380" t="s">
        <v>121</v>
      </c>
      <c r="B380" s="116">
        <f>'Executivo Estrangeiro'!$G$75</f>
        <v>8422.5400000000009</v>
      </c>
    </row>
    <row r="381" spans="1:2" x14ac:dyDescent="0.2">
      <c r="A381" t="s">
        <v>221</v>
      </c>
      <c r="B381" s="71" t="e">
        <f>VLOOKUP(A381:A986,'Executivo Estrangeiro'!#REF!,2,FALSE)</f>
        <v>#REF!</v>
      </c>
    </row>
    <row r="382" spans="1:2" x14ac:dyDescent="0.2">
      <c r="A382" t="s">
        <v>253</v>
      </c>
      <c r="B382" s="71" t="e">
        <f>VLOOKUP(A382:A987,'Executivo Estrangeiro'!#REF!,2,FALSE)</f>
        <v>#REF!</v>
      </c>
    </row>
    <row r="383" spans="1:2" x14ac:dyDescent="0.2">
      <c r="A383" t="s">
        <v>255</v>
      </c>
      <c r="B383" s="71" t="e">
        <f>VLOOKUP(A383:A988,'Executivo Estrangeiro'!#REF!,2,FALSE)</f>
        <v>#REF!</v>
      </c>
    </row>
    <row r="384" spans="1:2" x14ac:dyDescent="0.2">
      <c r="A384" t="s">
        <v>264</v>
      </c>
      <c r="B384" s="71" t="e">
        <f>VLOOKUP(A384:A989,'Executivo Estrangeiro'!#REF!,2,FALSE)</f>
        <v>#REF!</v>
      </c>
    </row>
    <row r="385" spans="1:2" x14ac:dyDescent="0.2">
      <c r="A385" t="s">
        <v>519</v>
      </c>
      <c r="B385" s="71" t="e">
        <f>VLOOKUP(A385:A990,'Executivo Estrangeiro'!#REF!,2,FALSE)</f>
        <v>#REF!</v>
      </c>
    </row>
    <row r="386" spans="1:2" x14ac:dyDescent="0.2">
      <c r="A386" t="s">
        <v>279</v>
      </c>
      <c r="B386" s="71" t="e">
        <f>VLOOKUP(A386:A991,'Executivo Estrangeiro'!#REF!,2,FALSE)</f>
        <v>#REF!</v>
      </c>
    </row>
    <row r="387" spans="1:2" x14ac:dyDescent="0.2">
      <c r="A387" t="s">
        <v>283</v>
      </c>
      <c r="B387" s="71" t="e">
        <f>VLOOKUP(A387:A992,'Executivo Estrangeiro'!#REF!,2,FALSE)</f>
        <v>#REF!</v>
      </c>
    </row>
    <row r="388" spans="1:2" x14ac:dyDescent="0.2">
      <c r="A388" t="s">
        <v>822</v>
      </c>
      <c r="B388" s="71" t="e">
        <f>VLOOKUP(A388:A993,'Executivo Estrangeiro'!#REF!,2,FALSE)</f>
        <v>#REF!</v>
      </c>
    </row>
    <row r="389" spans="1:2" x14ac:dyDescent="0.2">
      <c r="A389" t="s">
        <v>302</v>
      </c>
      <c r="B389" s="71" t="e">
        <f>VLOOKUP(A389:A994,'Executivo Estrangeiro'!#REF!,2,FALSE)</f>
        <v>#REF!</v>
      </c>
    </row>
    <row r="390" spans="1:2" x14ac:dyDescent="0.2">
      <c r="A390" t="s">
        <v>957</v>
      </c>
      <c r="B390" s="116">
        <f>'Executivo Estrangeiro'!$G$75</f>
        <v>8422.5400000000009</v>
      </c>
    </row>
    <row r="391" spans="1:2" x14ac:dyDescent="0.2">
      <c r="A391" t="s">
        <v>311</v>
      </c>
      <c r="B391" s="116">
        <f>'Executivo Estrangeiro'!$G$75</f>
        <v>8422.5400000000009</v>
      </c>
    </row>
    <row r="392" spans="1:2" x14ac:dyDescent="0.2">
      <c r="A392" t="s">
        <v>314</v>
      </c>
      <c r="B392" s="116">
        <f>'Executivo Estrangeiro'!$G$75</f>
        <v>8422.5400000000009</v>
      </c>
    </row>
    <row r="393" spans="1:2" x14ac:dyDescent="0.2">
      <c r="A393" t="s">
        <v>865</v>
      </c>
      <c r="B393" s="116">
        <f>'Executivo Estrangeiro'!$G$75</f>
        <v>8422.5400000000009</v>
      </c>
    </row>
    <row r="394" spans="1:2" x14ac:dyDescent="0.2">
      <c r="A394" t="s">
        <v>326</v>
      </c>
      <c r="B394" s="116">
        <f>'Executivo Estrangeiro'!$G$75</f>
        <v>8422.5400000000009</v>
      </c>
    </row>
    <row r="395" spans="1:2" x14ac:dyDescent="0.2">
      <c r="A395" t="s">
        <v>329</v>
      </c>
      <c r="B395" s="116">
        <f>'Executivo Estrangeiro'!$G$75</f>
        <v>8422.5400000000009</v>
      </c>
    </row>
    <row r="396" spans="1:2" x14ac:dyDescent="0.2">
      <c r="A396" t="s">
        <v>340</v>
      </c>
      <c r="B396" s="116">
        <f>'Executivo Estrangeiro'!$G$75</f>
        <v>8422.5400000000009</v>
      </c>
    </row>
    <row r="397" spans="1:2" x14ac:dyDescent="0.2">
      <c r="A397" t="s">
        <v>370</v>
      </c>
      <c r="B397" s="116">
        <f>'Executivo Estrangeiro'!$G$75</f>
        <v>8422.5400000000009</v>
      </c>
    </row>
    <row r="398" spans="1:2" x14ac:dyDescent="0.2">
      <c r="A398" t="s">
        <v>374</v>
      </c>
      <c r="B398" s="116">
        <f>'Executivo Estrangeiro'!$G$75</f>
        <v>8422.5400000000009</v>
      </c>
    </row>
    <row r="399" spans="1:2" x14ac:dyDescent="0.2">
      <c r="A399" t="s">
        <v>939</v>
      </c>
      <c r="B399" s="116">
        <f>'Executivo Estrangeiro'!$G$75</f>
        <v>8422.5400000000009</v>
      </c>
    </row>
    <row r="400" spans="1:2" x14ac:dyDescent="0.2">
      <c r="A400" t="s">
        <v>832</v>
      </c>
      <c r="B400" s="116">
        <f>'Executivo Estrangeiro'!$G$75</f>
        <v>8422.5400000000009</v>
      </c>
    </row>
    <row r="401" spans="1:2" x14ac:dyDescent="0.2">
      <c r="A401" t="s">
        <v>406</v>
      </c>
      <c r="B401" s="116">
        <f>'Executivo Estrangeiro'!$G$75</f>
        <v>8422.5400000000009</v>
      </c>
    </row>
    <row r="402" spans="1:2" x14ac:dyDescent="0.2">
      <c r="A402" t="s">
        <v>876</v>
      </c>
      <c r="B402" s="116">
        <f>'Executivo Estrangeiro'!$G$75</f>
        <v>8422.5400000000009</v>
      </c>
    </row>
    <row r="403" spans="1:2" x14ac:dyDescent="0.2">
      <c r="A403" t="s">
        <v>176</v>
      </c>
      <c r="B403" s="116">
        <f>'Executivo Estrangeiro'!$G$75</f>
        <v>8422.5400000000009</v>
      </c>
    </row>
    <row r="404" spans="1:2" x14ac:dyDescent="0.2">
      <c r="A404" t="s">
        <v>178</v>
      </c>
      <c r="B404" s="116">
        <f>'Executivo Estrangeiro'!$G$75</f>
        <v>8422.5400000000009</v>
      </c>
    </row>
    <row r="405" spans="1:2" x14ac:dyDescent="0.2">
      <c r="A405" t="s">
        <v>187</v>
      </c>
      <c r="B405" s="71" t="e">
        <f>VLOOKUP(A405:A1010,'Executivo Estrangeiro'!#REF!,2,FALSE)</f>
        <v>#REF!</v>
      </c>
    </row>
    <row r="406" spans="1:2" x14ac:dyDescent="0.2">
      <c r="A406" t="s">
        <v>232</v>
      </c>
      <c r="B406" s="71" t="e">
        <f>VLOOKUP(A406:A1011,'Executivo Estrangeiro'!#REF!,2,FALSE)</f>
        <v>#REF!</v>
      </c>
    </row>
    <row r="407" spans="1:2" x14ac:dyDescent="0.2">
      <c r="A407" t="s">
        <v>245</v>
      </c>
      <c r="B407" s="71" t="e">
        <f>VLOOKUP(A407:A1012,'Executivo Estrangeiro'!#REF!,2,FALSE)</f>
        <v>#REF!</v>
      </c>
    </row>
    <row r="408" spans="1:2" x14ac:dyDescent="0.2">
      <c r="A408" t="s">
        <v>271</v>
      </c>
      <c r="B408" s="71" t="e">
        <f>VLOOKUP(A408:A1013,'Executivo Estrangeiro'!#REF!,2,FALSE)</f>
        <v>#REF!</v>
      </c>
    </row>
    <row r="409" spans="1:2" x14ac:dyDescent="0.2">
      <c r="A409" t="s">
        <v>301</v>
      </c>
      <c r="B409" s="71" t="e">
        <f>VLOOKUP(A409:A1014,'Executivo Estrangeiro'!#REF!,2,FALSE)</f>
        <v>#REF!</v>
      </c>
    </row>
    <row r="410" spans="1:2" x14ac:dyDescent="0.2">
      <c r="A410" t="s">
        <v>305</v>
      </c>
      <c r="B410" s="116">
        <f>'Executivo Estrangeiro'!$G$75</f>
        <v>8422.5400000000009</v>
      </c>
    </row>
    <row r="411" spans="1:2" x14ac:dyDescent="0.2">
      <c r="A411" t="s">
        <v>825</v>
      </c>
      <c r="B411" s="116">
        <f>'Executivo Estrangeiro'!$G$75</f>
        <v>8422.5400000000009</v>
      </c>
    </row>
    <row r="412" spans="1:2" x14ac:dyDescent="0.2">
      <c r="A412" t="s">
        <v>349</v>
      </c>
      <c r="B412" s="116">
        <f>'Executivo Estrangeiro'!$G$75</f>
        <v>8422.5400000000009</v>
      </c>
    </row>
    <row r="413" spans="1:2" x14ac:dyDescent="0.2">
      <c r="A413" t="s">
        <v>701</v>
      </c>
      <c r="B413" s="116">
        <f>'Executivo Estrangeiro'!$G$75</f>
        <v>8422.5400000000009</v>
      </c>
    </row>
    <row r="414" spans="1:2" x14ac:dyDescent="0.2">
      <c r="A414" t="s">
        <v>357</v>
      </c>
      <c r="B414" s="116">
        <f>'Executivo Estrangeiro'!$G$75</f>
        <v>8422.5400000000009</v>
      </c>
    </row>
    <row r="415" spans="1:2" x14ac:dyDescent="0.2">
      <c r="A415" t="s">
        <v>376</v>
      </c>
      <c r="B415" s="116">
        <f>'Executivo Estrangeiro'!$G$75</f>
        <v>8422.5400000000009</v>
      </c>
    </row>
    <row r="416" spans="1:2" x14ac:dyDescent="0.2">
      <c r="A416" t="s">
        <v>997</v>
      </c>
      <c r="B416" s="116">
        <f>'Executivo Estrangeiro'!$G$75</f>
        <v>8422.5400000000009</v>
      </c>
    </row>
    <row r="417" spans="1:2" x14ac:dyDescent="0.2">
      <c r="A417" t="s">
        <v>398</v>
      </c>
      <c r="B417" s="116">
        <f>'Executivo Estrangeiro'!$G$75</f>
        <v>8422.5400000000009</v>
      </c>
    </row>
    <row r="418" spans="1:2" x14ac:dyDescent="0.2">
      <c r="A418" t="s">
        <v>407</v>
      </c>
      <c r="B418" s="116">
        <f>'Executivo Estrangeiro'!$G$75</f>
        <v>8422.5400000000009</v>
      </c>
    </row>
    <row r="419" spans="1:2" x14ac:dyDescent="0.2">
      <c r="A419" t="s">
        <v>416</v>
      </c>
      <c r="B419" s="116">
        <f>'Executivo Estrangeiro'!$G$75</f>
        <v>8422.5400000000009</v>
      </c>
    </row>
    <row r="420" spans="1:2" x14ac:dyDescent="0.2">
      <c r="A420" t="s">
        <v>418</v>
      </c>
      <c r="B420" s="116">
        <f>'Executivo Estrangeiro'!$G$75</f>
        <v>8422.5400000000009</v>
      </c>
    </row>
    <row r="421" spans="1:2" x14ac:dyDescent="0.2">
      <c r="A421" t="s">
        <v>325</v>
      </c>
      <c r="B421" s="116">
        <f>'Executivo Estrangeiro'!$G$75</f>
        <v>8422.5400000000009</v>
      </c>
    </row>
    <row r="422" spans="1:2" x14ac:dyDescent="0.2">
      <c r="A422" t="s">
        <v>328</v>
      </c>
      <c r="B422" s="116">
        <f>'Executivo Estrangeiro'!$G$75</f>
        <v>8422.5400000000009</v>
      </c>
    </row>
    <row r="423" spans="1:2" x14ac:dyDescent="0.2">
      <c r="A423" t="s">
        <v>869</v>
      </c>
      <c r="B423" s="116">
        <f>'Executivo Estrangeiro'!$G$75</f>
        <v>8422.5400000000009</v>
      </c>
    </row>
    <row r="424" spans="1:2" x14ac:dyDescent="0.2">
      <c r="A424" t="s">
        <v>341</v>
      </c>
      <c r="B424" s="116">
        <f>'Executivo Estrangeiro'!$G$75</f>
        <v>8422.5400000000009</v>
      </c>
    </row>
    <row r="425" spans="1:2" x14ac:dyDescent="0.2">
      <c r="A425" t="s">
        <v>346</v>
      </c>
      <c r="B425" s="116">
        <f>'Executivo Estrangeiro'!$G$75</f>
        <v>8422.5400000000009</v>
      </c>
    </row>
    <row r="426" spans="1:2" x14ac:dyDescent="0.2">
      <c r="A426" t="s">
        <v>831</v>
      </c>
      <c r="B426" s="116">
        <f>'Executivo Estrangeiro'!$G$75</f>
        <v>8422.5400000000009</v>
      </c>
    </row>
    <row r="427" spans="1:2" x14ac:dyDescent="0.2">
      <c r="A427" t="s">
        <v>360</v>
      </c>
      <c r="B427" s="116">
        <f>'Executivo Estrangeiro'!$G$75</f>
        <v>8422.5400000000009</v>
      </c>
    </row>
    <row r="428" spans="1:2" x14ac:dyDescent="0.2">
      <c r="A428" t="s">
        <v>363</v>
      </c>
      <c r="B428" s="116">
        <f>'Executivo Estrangeiro'!$G$75</f>
        <v>8422.5400000000009</v>
      </c>
    </row>
    <row r="429" spans="1:2" x14ac:dyDescent="0.2">
      <c r="A429" t="s">
        <v>366</v>
      </c>
      <c r="B429" s="116">
        <f>'Executivo Estrangeiro'!$G$75</f>
        <v>8422.5400000000009</v>
      </c>
    </row>
    <row r="430" spans="1:2" x14ac:dyDescent="0.2">
      <c r="A430" t="s">
        <v>381</v>
      </c>
      <c r="B430" s="116">
        <f>'Executivo Estrangeiro'!$G$75</f>
        <v>8422.5400000000009</v>
      </c>
    </row>
    <row r="431" spans="1:2" x14ac:dyDescent="0.2">
      <c r="A431" t="s">
        <v>385</v>
      </c>
      <c r="B431" s="116">
        <f>'Executivo Estrangeiro'!$G$75</f>
        <v>8422.5400000000009</v>
      </c>
    </row>
    <row r="432" spans="1:2" x14ac:dyDescent="0.2">
      <c r="A432" t="s">
        <v>408</v>
      </c>
      <c r="B432" s="116">
        <f>'Executivo Estrangeiro'!$G$75</f>
        <v>8422.5400000000009</v>
      </c>
    </row>
    <row r="433" spans="1:2" x14ac:dyDescent="0.2">
      <c r="A433" t="s">
        <v>411</v>
      </c>
      <c r="B433" s="116">
        <f>'Executivo Estrangeiro'!$G$75</f>
        <v>8422.5400000000009</v>
      </c>
    </row>
    <row r="434" spans="1:2" x14ac:dyDescent="0.2">
      <c r="A434" t="s">
        <v>834</v>
      </c>
      <c r="B434" s="116">
        <f>'Executivo Estrangeiro'!$G$75</f>
        <v>8422.5400000000009</v>
      </c>
    </row>
    <row r="435" spans="1:2" x14ac:dyDescent="0.2">
      <c r="A435" t="s">
        <v>917</v>
      </c>
      <c r="B435" s="116">
        <f>'Executivo Estrangeiro'!$G$75</f>
        <v>8422.5400000000009</v>
      </c>
    </row>
    <row r="436" spans="1:2" x14ac:dyDescent="0.2">
      <c r="A436" t="s">
        <v>421</v>
      </c>
      <c r="B436" s="116">
        <f>'Executivo Estrangeiro'!$G$75</f>
        <v>8422.5400000000009</v>
      </c>
    </row>
    <row r="437" spans="1:2" x14ac:dyDescent="0.2">
      <c r="A437" t="s">
        <v>65</v>
      </c>
      <c r="B437" s="116">
        <f>'Executivo Estrangeiro'!$G$75</f>
        <v>8422.5400000000009</v>
      </c>
    </row>
    <row r="438" spans="1:2" x14ac:dyDescent="0.2">
      <c r="A438" t="s">
        <v>920</v>
      </c>
      <c r="B438" s="116">
        <f>'Executivo Estrangeiro'!$G$75</f>
        <v>8422.5400000000009</v>
      </c>
    </row>
    <row r="439" spans="1:2" x14ac:dyDescent="0.2">
      <c r="A439" t="s">
        <v>932</v>
      </c>
      <c r="B439" s="116">
        <f>'Executivo Estrangeiro'!$G$75</f>
        <v>8422.5400000000009</v>
      </c>
    </row>
    <row r="440" spans="1:2" x14ac:dyDescent="0.2">
      <c r="A440" t="s">
        <v>953</v>
      </c>
      <c r="B440" s="116">
        <f>'Executivo Estrangeiro'!$G$75</f>
        <v>8422.5400000000009</v>
      </c>
    </row>
    <row r="441" spans="1:2" x14ac:dyDescent="0.2">
      <c r="A441" t="s">
        <v>778</v>
      </c>
      <c r="B441" s="116">
        <f>'Executivo Estrangeiro'!$G$75</f>
        <v>8422.5400000000009</v>
      </c>
    </row>
    <row r="442" spans="1:2" x14ac:dyDescent="0.2">
      <c r="A442" t="s">
        <v>104</v>
      </c>
      <c r="B442" s="116">
        <f>'Executivo Estrangeiro'!$G$75</f>
        <v>8422.5400000000009</v>
      </c>
    </row>
    <row r="443" spans="1:2" x14ac:dyDescent="0.2">
      <c r="A443" t="s">
        <v>107</v>
      </c>
      <c r="B443" s="116">
        <f>'Executivo Estrangeiro'!$G$75</f>
        <v>8422.5400000000009</v>
      </c>
    </row>
    <row r="444" spans="1:2" x14ac:dyDescent="0.2">
      <c r="A444" t="s">
        <v>804</v>
      </c>
      <c r="B444" s="116">
        <f>'Executivo Estrangeiro'!$G$75</f>
        <v>8422.5400000000009</v>
      </c>
    </row>
    <row r="445" spans="1:2" x14ac:dyDescent="0.2">
      <c r="A445" t="s">
        <v>124</v>
      </c>
      <c r="B445" s="116">
        <f>'Executivo Estrangeiro'!$G$75</f>
        <v>8422.5400000000009</v>
      </c>
    </row>
    <row r="446" spans="1:2" x14ac:dyDescent="0.2">
      <c r="A446" t="s">
        <v>126</v>
      </c>
      <c r="B446" s="116">
        <f>'Executivo Estrangeiro'!$G$75</f>
        <v>8422.5400000000009</v>
      </c>
    </row>
    <row r="447" spans="1:2" x14ac:dyDescent="0.2">
      <c r="A447" t="s">
        <v>913</v>
      </c>
      <c r="B447" s="116">
        <f>'Executivo Estrangeiro'!$G$75</f>
        <v>8422.5400000000009</v>
      </c>
    </row>
    <row r="448" spans="1:2" x14ac:dyDescent="0.2">
      <c r="A448" t="s">
        <v>888</v>
      </c>
      <c r="B448" s="116">
        <f>'Executivo Estrangeiro'!$G$75</f>
        <v>8422.5400000000009</v>
      </c>
    </row>
    <row r="449" spans="1:2" x14ac:dyDescent="0.2">
      <c r="A449" t="s">
        <v>150</v>
      </c>
      <c r="B449" s="116">
        <f>'Executivo Estrangeiro'!$G$75</f>
        <v>8422.5400000000009</v>
      </c>
    </row>
    <row r="450" spans="1:2" x14ac:dyDescent="0.2">
      <c r="A450" t="s">
        <v>998</v>
      </c>
      <c r="B450" s="116">
        <f>'Executivo Estrangeiro'!$G$75</f>
        <v>8422.5400000000009</v>
      </c>
    </row>
    <row r="451" spans="1:2" x14ac:dyDescent="0.2">
      <c r="A451" t="s">
        <v>926</v>
      </c>
      <c r="B451" s="116">
        <f>'Executivo Estrangeiro'!$G$75</f>
        <v>8422.5400000000009</v>
      </c>
    </row>
    <row r="452" spans="1:2" x14ac:dyDescent="0.2">
      <c r="A452" t="s">
        <v>200</v>
      </c>
      <c r="B452" s="71" t="e">
        <f>VLOOKUP(A452:A1057,'Executivo Estrangeiro'!#REF!,2,FALSE)</f>
        <v>#REF!</v>
      </c>
    </row>
    <row r="453" spans="1:2" x14ac:dyDescent="0.2">
      <c r="A453" t="s">
        <v>203</v>
      </c>
      <c r="B453" s="71" t="e">
        <f>VLOOKUP(A453:A1058,'Executivo Estrangeiro'!#REF!,2,FALSE)</f>
        <v>#REF!</v>
      </c>
    </row>
    <row r="454" spans="1:2" x14ac:dyDescent="0.2">
      <c r="A454" t="s">
        <v>1054</v>
      </c>
      <c r="B454" s="116">
        <f>'Executivo Estrangeiro'!$G$75</f>
        <v>8422.5400000000009</v>
      </c>
    </row>
    <row r="455" spans="1:2" x14ac:dyDescent="0.2">
      <c r="A455" t="s">
        <v>181</v>
      </c>
      <c r="B455" s="116">
        <f>'Executivo Estrangeiro'!$G$75</f>
        <v>8422.5400000000009</v>
      </c>
    </row>
    <row r="456" spans="1:2" x14ac:dyDescent="0.2">
      <c r="A456" t="s">
        <v>182</v>
      </c>
      <c r="B456" s="116">
        <f>'Executivo Estrangeiro'!$G$75</f>
        <v>8422.5400000000009</v>
      </c>
    </row>
    <row r="457" spans="1:2" x14ac:dyDescent="0.2">
      <c r="A457" t="s">
        <v>185</v>
      </c>
      <c r="B457" s="71" t="e">
        <f>VLOOKUP(A457:A1062,'Executivo Estrangeiro'!#REF!,2,FALSE)</f>
        <v>#REF!</v>
      </c>
    </row>
    <row r="458" spans="1:2" x14ac:dyDescent="0.2">
      <c r="A458" t="s">
        <v>955</v>
      </c>
      <c r="B458" s="116">
        <f>'Executivo Estrangeiro'!$G$75</f>
        <v>8422.5400000000009</v>
      </c>
    </row>
    <row r="459" spans="1:2" x14ac:dyDescent="0.2">
      <c r="A459" t="s">
        <v>66</v>
      </c>
      <c r="B459" s="116">
        <f>'Executivo Estrangeiro'!$G$75</f>
        <v>8422.5400000000009</v>
      </c>
    </row>
    <row r="460" spans="1:2" x14ac:dyDescent="0.2">
      <c r="A460" t="s">
        <v>795</v>
      </c>
      <c r="B460" s="116">
        <f>'Executivo Estrangeiro'!$G$75</f>
        <v>8422.5400000000009</v>
      </c>
    </row>
    <row r="461" spans="1:2" x14ac:dyDescent="0.2">
      <c r="A461" t="s">
        <v>99</v>
      </c>
      <c r="B461" s="116">
        <f>'Executivo Estrangeiro'!$G$75</f>
        <v>8422.5400000000009</v>
      </c>
    </row>
    <row r="462" spans="1:2" x14ac:dyDescent="0.2">
      <c r="A462" t="s">
        <v>101</v>
      </c>
      <c r="B462" s="116">
        <f>'Executivo Estrangeiro'!$G$75</f>
        <v>8422.5400000000009</v>
      </c>
    </row>
    <row r="463" spans="1:2" x14ac:dyDescent="0.2">
      <c r="A463" t="s">
        <v>106</v>
      </c>
      <c r="B463" s="116">
        <f>'Executivo Estrangeiro'!$G$75</f>
        <v>8422.5400000000009</v>
      </c>
    </row>
    <row r="464" spans="1:2" x14ac:dyDescent="0.2">
      <c r="A464" t="s">
        <v>113</v>
      </c>
      <c r="B464" s="116">
        <f>'Executivo Estrangeiro'!$G$75</f>
        <v>8422.5400000000009</v>
      </c>
    </row>
    <row r="465" spans="1:2" x14ac:dyDescent="0.2">
      <c r="A465" t="s">
        <v>936</v>
      </c>
      <c r="B465" s="116">
        <f>'Executivo Estrangeiro'!$G$75</f>
        <v>8422.5400000000009</v>
      </c>
    </row>
    <row r="466" spans="1:2" x14ac:dyDescent="0.2">
      <c r="A466" t="s">
        <v>116</v>
      </c>
      <c r="B466" s="116">
        <f>'Executivo Estrangeiro'!$G$75</f>
        <v>8422.5400000000009</v>
      </c>
    </row>
    <row r="467" spans="1:2" x14ac:dyDescent="0.2">
      <c r="A467" t="s">
        <v>958</v>
      </c>
      <c r="B467" s="116">
        <f>'Executivo Estrangeiro'!$G$75</f>
        <v>8422.5400000000009</v>
      </c>
    </row>
    <row r="468" spans="1:2" x14ac:dyDescent="0.2">
      <c r="A468" t="s">
        <v>928</v>
      </c>
      <c r="B468" s="116">
        <f>'Executivo Estrangeiro'!$G$75</f>
        <v>8422.5400000000009</v>
      </c>
    </row>
    <row r="469" spans="1:2" x14ac:dyDescent="0.2">
      <c r="A469" t="s">
        <v>807</v>
      </c>
      <c r="B469" s="116">
        <f>'Executivo Estrangeiro'!$G$75</f>
        <v>8422.5400000000009</v>
      </c>
    </row>
    <row r="470" spans="1:2" x14ac:dyDescent="0.2">
      <c r="A470" t="s">
        <v>139</v>
      </c>
      <c r="B470" s="116">
        <f>'Executivo Estrangeiro'!$G$75</f>
        <v>8422.5400000000009</v>
      </c>
    </row>
    <row r="471" spans="1:2" x14ac:dyDescent="0.2">
      <c r="A471" t="s">
        <v>814</v>
      </c>
      <c r="B471" s="116">
        <f>'Executivo Estrangeiro'!$G$75</f>
        <v>8422.5400000000009</v>
      </c>
    </row>
    <row r="472" spans="1:2" x14ac:dyDescent="0.2">
      <c r="A472" t="s">
        <v>155</v>
      </c>
      <c r="B472" s="116">
        <f>'Executivo Estrangeiro'!$G$75</f>
        <v>8422.5400000000009</v>
      </c>
    </row>
    <row r="473" spans="1:2" x14ac:dyDescent="0.2">
      <c r="A473" t="s">
        <v>219</v>
      </c>
      <c r="B473" s="71" t="e">
        <f>VLOOKUP(A473:A1078,'Executivo Estrangeiro'!#REF!,2,FALSE)</f>
        <v>#REF!</v>
      </c>
    </row>
    <row r="474" spans="1:2" x14ac:dyDescent="0.2">
      <c r="A474" t="s">
        <v>1053</v>
      </c>
      <c r="B474" s="116">
        <f>'Executivo Estrangeiro'!$G$75</f>
        <v>8422.5400000000009</v>
      </c>
    </row>
    <row r="475" spans="1:2" x14ac:dyDescent="0.2">
      <c r="A475" t="s">
        <v>130</v>
      </c>
      <c r="B475" s="116">
        <f>'Executivo Estrangeiro'!$G$75</f>
        <v>8422.5400000000009</v>
      </c>
    </row>
    <row r="476" spans="1:2" x14ac:dyDescent="0.2">
      <c r="A476" t="s">
        <v>853</v>
      </c>
      <c r="B476" s="116">
        <f>'Executivo Estrangeiro'!$G$75</f>
        <v>8422.5400000000009</v>
      </c>
    </row>
    <row r="477" spans="1:2" x14ac:dyDescent="0.2">
      <c r="A477" t="s">
        <v>141</v>
      </c>
      <c r="B477" s="116">
        <f>'Executivo Estrangeiro'!$G$75</f>
        <v>8422.5400000000009</v>
      </c>
    </row>
    <row r="478" spans="1:2" x14ac:dyDescent="0.2">
      <c r="A478" t="s">
        <v>186</v>
      </c>
      <c r="B478" s="71" t="e">
        <f>VLOOKUP(A478:A1083,'Executivo Estrangeiro'!#REF!,2,FALSE)</f>
        <v>#REF!</v>
      </c>
    </row>
    <row r="479" spans="1:2" x14ac:dyDescent="0.2">
      <c r="A479" t="s">
        <v>202</v>
      </c>
      <c r="B479" s="71" t="e">
        <f>VLOOKUP(A479:A1084,'Executivo Estrangeiro'!#REF!,2,FALSE)</f>
        <v>#REF!</v>
      </c>
    </row>
    <row r="480" spans="1:2" x14ac:dyDescent="0.2">
      <c r="A480" t="s">
        <v>276</v>
      </c>
      <c r="B480" s="71" t="e">
        <f>VLOOKUP(A480:A1085,'Executivo Estrangeiro'!#REF!,2,FALSE)</f>
        <v>#REF!</v>
      </c>
    </row>
    <row r="481" spans="1:2" x14ac:dyDescent="0.2">
      <c r="A481" t="s">
        <v>296</v>
      </c>
      <c r="B481" s="71" t="e">
        <f>VLOOKUP(A481:A1086,'Executivo Estrangeiro'!#REF!,2,FALSE)</f>
        <v>#REF!</v>
      </c>
    </row>
    <row r="482" spans="1:2" x14ac:dyDescent="0.2">
      <c r="A482" t="s">
        <v>830</v>
      </c>
      <c r="B482" s="116">
        <f>'Executivo Estrangeiro'!$G$75</f>
        <v>8422.5400000000009</v>
      </c>
    </row>
    <row r="483" spans="1:2" x14ac:dyDescent="0.2">
      <c r="A483" t="s">
        <v>1052</v>
      </c>
      <c r="B483" s="116">
        <f>'Executivo Estrangeiro'!$G$75</f>
        <v>8422.5400000000009</v>
      </c>
    </row>
    <row r="484" spans="1:2" x14ac:dyDescent="0.2">
      <c r="A484" t="s">
        <v>1002</v>
      </c>
      <c r="B484" s="116">
        <f>'Executivo Estrangeiro'!$G$75</f>
        <v>8422.5400000000009</v>
      </c>
    </row>
    <row r="485" spans="1:2" x14ac:dyDescent="0.2">
      <c r="A485" t="s">
        <v>915</v>
      </c>
      <c r="B485" s="116">
        <f>'Executivo Estrangeiro'!$G$75</f>
        <v>8422.5400000000009</v>
      </c>
    </row>
    <row r="486" spans="1:2" x14ac:dyDescent="0.2">
      <c r="A486" t="s">
        <v>1005</v>
      </c>
      <c r="B486" s="116">
        <f>'Executivo Estrangeiro'!$G$75</f>
        <v>8422.5400000000009</v>
      </c>
    </row>
    <row r="487" spans="1:2" x14ac:dyDescent="0.2">
      <c r="A487" t="s">
        <v>1006</v>
      </c>
      <c r="B487" s="116">
        <f>'Executivo Estrangeiro'!$G$75</f>
        <v>8422.5400000000009</v>
      </c>
    </row>
    <row r="488" spans="1:2" x14ac:dyDescent="0.2">
      <c r="A488" t="s">
        <v>1007</v>
      </c>
      <c r="B488" s="116">
        <f>'Executivo Estrangeiro'!$G$75</f>
        <v>8422.5400000000009</v>
      </c>
    </row>
    <row r="489" spans="1:2" x14ac:dyDescent="0.2">
      <c r="A489" t="s">
        <v>1008</v>
      </c>
      <c r="B489" s="116">
        <f>'Executivo Estrangeiro'!$G$75</f>
        <v>8422.5400000000009</v>
      </c>
    </row>
    <row r="490" spans="1:2" x14ac:dyDescent="0.2">
      <c r="A490" t="s">
        <v>365</v>
      </c>
      <c r="B490" s="116">
        <f>'Executivo Estrangeiro'!$G$75</f>
        <v>8422.5400000000009</v>
      </c>
    </row>
    <row r="491" spans="1:2" x14ac:dyDescent="0.2">
      <c r="A491" t="s">
        <v>1010</v>
      </c>
      <c r="B491" s="116">
        <f>'Executivo Estrangeiro'!$G$75</f>
        <v>8422.5400000000009</v>
      </c>
    </row>
    <row r="492" spans="1:2" x14ac:dyDescent="0.2">
      <c r="A492" t="s">
        <v>1011</v>
      </c>
      <c r="B492" s="71" t="e">
        <f>VLOOKUP(A492:A1097,'Executivo Estrangeiro'!#REF!,2,FALSE)</f>
        <v>#REF!</v>
      </c>
    </row>
    <row r="493" spans="1:2" x14ac:dyDescent="0.2">
      <c r="A493" t="s">
        <v>588</v>
      </c>
      <c r="B493" s="71" t="e">
        <f>VLOOKUP(A493:A1098,'Executivo Estrangeiro'!#REF!,2,FALSE)</f>
        <v>#REF!</v>
      </c>
    </row>
    <row r="494" spans="1:2" x14ac:dyDescent="0.2">
      <c r="A494" t="s">
        <v>1012</v>
      </c>
      <c r="B494" s="71" t="e">
        <f>VLOOKUP(A494:A1099,'Executivo Estrangeiro'!#REF!,2,FALSE)</f>
        <v>#REF!</v>
      </c>
    </row>
    <row r="495" spans="1:2" x14ac:dyDescent="0.2">
      <c r="A495" t="s">
        <v>1013</v>
      </c>
      <c r="B495" s="116">
        <f>'Executivo Estrangeiro'!$G$75</f>
        <v>8422.5400000000009</v>
      </c>
    </row>
    <row r="496" spans="1:2" x14ac:dyDescent="0.2">
      <c r="A496" t="s">
        <v>1014</v>
      </c>
      <c r="B496" s="116">
        <f>'Executivo Estrangeiro'!$G$75</f>
        <v>8422.5400000000009</v>
      </c>
    </row>
    <row r="497" spans="1:2" x14ac:dyDescent="0.2">
      <c r="A497" t="s">
        <v>1015</v>
      </c>
      <c r="B497" s="116">
        <f>'Executivo Estrangeiro'!$G$75</f>
        <v>8422.5400000000009</v>
      </c>
    </row>
    <row r="498" spans="1:2" x14ac:dyDescent="0.2">
      <c r="A498" t="s">
        <v>205</v>
      </c>
      <c r="B498" s="71" t="e">
        <f>VLOOKUP(A498:A1103,'Executivo Estrangeiro'!#REF!,2,FALSE)</f>
        <v>#REF!</v>
      </c>
    </row>
    <row r="499" spans="1:2" x14ac:dyDescent="0.2">
      <c r="A499" t="s">
        <v>1017</v>
      </c>
      <c r="B499" s="116">
        <f>'Executivo Estrangeiro'!$G$75</f>
        <v>8422.5400000000009</v>
      </c>
    </row>
    <row r="500" spans="1:2" x14ac:dyDescent="0.2">
      <c r="A500" t="s">
        <v>1018</v>
      </c>
      <c r="B500" s="116">
        <f>'Executivo Estrangeiro'!$G$75</f>
        <v>8422.5400000000009</v>
      </c>
    </row>
    <row r="501" spans="1:2" x14ac:dyDescent="0.2">
      <c r="A501" t="s">
        <v>1019</v>
      </c>
      <c r="B501" s="116">
        <f>'Executivo Estrangeiro'!$G$75</f>
        <v>8422.5400000000009</v>
      </c>
    </row>
    <row r="502" spans="1:2" x14ac:dyDescent="0.2">
      <c r="A502" t="s">
        <v>1020</v>
      </c>
      <c r="B502" s="116">
        <f>'Executivo Estrangeiro'!$G$75</f>
        <v>8422.5400000000009</v>
      </c>
    </row>
    <row r="503" spans="1:2" x14ac:dyDescent="0.2">
      <c r="A503" t="s">
        <v>1021</v>
      </c>
      <c r="B503" s="116">
        <f>'Executivo Estrangeiro'!$G$75</f>
        <v>8422.5400000000009</v>
      </c>
    </row>
    <row r="504" spans="1:2" x14ac:dyDescent="0.2">
      <c r="A504" t="s">
        <v>1022</v>
      </c>
      <c r="B504" s="116">
        <f>'Executivo Estrangeiro'!$G$75</f>
        <v>8422.5400000000009</v>
      </c>
    </row>
    <row r="505" spans="1:2" x14ac:dyDescent="0.2">
      <c r="A505" t="s">
        <v>1023</v>
      </c>
      <c r="B505" s="116">
        <f>'Executivo Estrangeiro'!$G$75</f>
        <v>8422.5400000000009</v>
      </c>
    </row>
    <row r="506" spans="1:2" x14ac:dyDescent="0.2">
      <c r="A506" t="s">
        <v>1027</v>
      </c>
      <c r="B506" s="116">
        <f>'Executivo Estrangeiro'!$G$75</f>
        <v>8422.5400000000009</v>
      </c>
    </row>
    <row r="507" spans="1:2" x14ac:dyDescent="0.2">
      <c r="A507" t="s">
        <v>199</v>
      </c>
      <c r="B507" s="71" t="e">
        <f>VLOOKUP(A507:A1112,'Executivo Estrangeiro'!#REF!,2,FALSE)</f>
        <v>#REF!</v>
      </c>
    </row>
    <row r="508" spans="1:2" x14ac:dyDescent="0.2">
      <c r="A508" t="s">
        <v>209</v>
      </c>
      <c r="B508" s="71" t="e">
        <f>VLOOKUP(A508:A1113,'Executivo Estrangeiro'!#REF!,2,FALSE)</f>
        <v>#REF!</v>
      </c>
    </row>
    <row r="509" spans="1:2" x14ac:dyDescent="0.2">
      <c r="A509" t="s">
        <v>1029</v>
      </c>
      <c r="B509" s="71" t="e">
        <f>VLOOKUP(A509:A1114,'Executivo Estrangeiro'!#REF!,2,FALSE)</f>
        <v>#REF!</v>
      </c>
    </row>
    <row r="510" spans="1:2" x14ac:dyDescent="0.2">
      <c r="A510" t="s">
        <v>892</v>
      </c>
      <c r="B510" s="116">
        <f>'Executivo Estrangeiro'!$G$75</f>
        <v>8422.5400000000009</v>
      </c>
    </row>
    <row r="511" spans="1:2" x14ac:dyDescent="0.2">
      <c r="A511" t="s">
        <v>1030</v>
      </c>
      <c r="B511" s="116">
        <f>'Executivo Estrangeiro'!$G$75</f>
        <v>8422.5400000000009</v>
      </c>
    </row>
    <row r="512" spans="1:2" x14ac:dyDescent="0.2">
      <c r="A512" t="s">
        <v>1031</v>
      </c>
      <c r="B512" s="116">
        <f>'Executivo Estrangeiro'!$G$75</f>
        <v>8422.5400000000009</v>
      </c>
    </row>
    <row r="513" spans="1:2" x14ac:dyDescent="0.2">
      <c r="A513" t="s">
        <v>147</v>
      </c>
      <c r="B513" s="116">
        <f>'Executivo Estrangeiro'!$G$75</f>
        <v>8422.5400000000009</v>
      </c>
    </row>
    <row r="514" spans="1:2" x14ac:dyDescent="0.2">
      <c r="A514" t="s">
        <v>265</v>
      </c>
      <c r="B514" s="71" t="e">
        <f>VLOOKUP(A514:A1119,'Executivo Estrangeiro'!#REF!,2,FALSE)</f>
        <v>#REF!</v>
      </c>
    </row>
    <row r="515" spans="1:2" x14ac:dyDescent="0.2">
      <c r="A515" t="s">
        <v>250</v>
      </c>
      <c r="B515" s="71" t="e">
        <f>VLOOKUP(A515:A1120,'Executivo Estrangeiro'!#REF!,2,FALSE)</f>
        <v>#REF!</v>
      </c>
    </row>
    <row r="516" spans="1:2" x14ac:dyDescent="0.2">
      <c r="A516" t="s">
        <v>262</v>
      </c>
      <c r="B516" s="71" t="e">
        <f>VLOOKUP(A516:A1121,'Executivo Estrangeiro'!#REF!,2,FALSE)</f>
        <v>#REF!</v>
      </c>
    </row>
    <row r="517" spans="1:2" x14ac:dyDescent="0.2">
      <c r="A517" t="s">
        <v>266</v>
      </c>
      <c r="B517" s="71" t="e">
        <f>VLOOKUP(A517:A1122,'Executivo Estrangeiro'!#REF!,2,FALSE)</f>
        <v>#REF!</v>
      </c>
    </row>
    <row r="518" spans="1:2" x14ac:dyDescent="0.2">
      <c r="A518" t="s">
        <v>273</v>
      </c>
      <c r="B518" s="71" t="e">
        <f>VLOOKUP(A518:A1123,'Executivo Estrangeiro'!#REF!,2,FALSE)</f>
        <v>#REF!</v>
      </c>
    </row>
    <row r="519" spans="1:2" x14ac:dyDescent="0.2">
      <c r="A519" t="s">
        <v>277</v>
      </c>
      <c r="B519" s="71" t="e">
        <f>VLOOKUP(A519:A1124,'Executivo Estrangeiro'!#REF!,2,FALSE)</f>
        <v>#REF!</v>
      </c>
    </row>
    <row r="520" spans="1:2" x14ac:dyDescent="0.2">
      <c r="A520" t="s">
        <v>318</v>
      </c>
      <c r="B520" s="116">
        <f>'Executivo Estrangeiro'!$G$75</f>
        <v>8422.5400000000009</v>
      </c>
    </row>
    <row r="521" spans="1:2" x14ac:dyDescent="0.2">
      <c r="A521" t="s">
        <v>916</v>
      </c>
      <c r="B521" s="116">
        <f>'Executivo Estrangeiro'!$G$75</f>
        <v>8422.5400000000009</v>
      </c>
    </row>
    <row r="522" spans="1:2" x14ac:dyDescent="0.2">
      <c r="A522" t="s">
        <v>323</v>
      </c>
      <c r="B522" s="116">
        <f>'Executivo Estrangeiro'!$G$75</f>
        <v>8422.5400000000009</v>
      </c>
    </row>
    <row r="523" spans="1:2" x14ac:dyDescent="0.2">
      <c r="A523" t="s">
        <v>331</v>
      </c>
      <c r="B523" s="116">
        <f>'Executivo Estrangeiro'!$G$75</f>
        <v>8422.5400000000009</v>
      </c>
    </row>
    <row r="524" spans="1:2" x14ac:dyDescent="0.2">
      <c r="A524" t="s">
        <v>827</v>
      </c>
      <c r="B524" s="116">
        <f>'Executivo Estrangeiro'!$G$75</f>
        <v>8422.5400000000009</v>
      </c>
    </row>
    <row r="525" spans="1:2" x14ac:dyDescent="0.2">
      <c r="A525" t="s">
        <v>828</v>
      </c>
      <c r="B525" s="116">
        <f>'Executivo Estrangeiro'!$G$75</f>
        <v>8422.5400000000009</v>
      </c>
    </row>
    <row r="526" spans="1:2" x14ac:dyDescent="0.2">
      <c r="A526" t="s">
        <v>359</v>
      </c>
      <c r="B526" s="116">
        <f>'Executivo Estrangeiro'!$G$75</f>
        <v>8422.5400000000009</v>
      </c>
    </row>
    <row r="527" spans="1:2" x14ac:dyDescent="0.2">
      <c r="A527" t="s">
        <v>364</v>
      </c>
      <c r="B527" s="116">
        <f>'Executivo Estrangeiro'!$G$75</f>
        <v>8422.5400000000009</v>
      </c>
    </row>
    <row r="528" spans="1:2" x14ac:dyDescent="0.2">
      <c r="A528" t="s">
        <v>394</v>
      </c>
      <c r="B528" s="116">
        <f>'Executivo Estrangeiro'!$G$75</f>
        <v>8422.5400000000009</v>
      </c>
    </row>
    <row r="529" spans="1:2" x14ac:dyDescent="0.2">
      <c r="A529" t="s">
        <v>404</v>
      </c>
      <c r="B529" s="116">
        <f>'Executivo Estrangeiro'!$G$75</f>
        <v>8422.5400000000009</v>
      </c>
    </row>
    <row r="530" spans="1:2" x14ac:dyDescent="0.2">
      <c r="A530" t="s">
        <v>940</v>
      </c>
      <c r="B530" s="116">
        <f>'Executivo Estrangeiro'!$G$75</f>
        <v>8422.5400000000009</v>
      </c>
    </row>
    <row r="531" spans="1:2" x14ac:dyDescent="0.2">
      <c r="A531" t="s">
        <v>1026</v>
      </c>
      <c r="B531" s="116">
        <f>'Executivo Estrangeiro'!$G$75</f>
        <v>8422.5400000000009</v>
      </c>
    </row>
    <row r="532" spans="1:2" x14ac:dyDescent="0.2">
      <c r="A532" t="s">
        <v>167</v>
      </c>
      <c r="B532" s="116">
        <f>'Executivo Estrangeiro'!$G$75</f>
        <v>8422.5400000000009</v>
      </c>
    </row>
    <row r="533" spans="1:2" x14ac:dyDescent="0.2">
      <c r="A533" t="s">
        <v>168</v>
      </c>
      <c r="B533" s="116">
        <f>'Executivo Estrangeiro'!$G$75</f>
        <v>8422.5400000000009</v>
      </c>
    </row>
    <row r="534" spans="1:2" x14ac:dyDescent="0.2">
      <c r="A534" t="s">
        <v>189</v>
      </c>
      <c r="B534" s="71" t="e">
        <f>VLOOKUP(A534:A1139,'Executivo Estrangeiro'!#REF!,2,FALSE)</f>
        <v>#REF!</v>
      </c>
    </row>
    <row r="535" spans="1:2" x14ac:dyDescent="0.2">
      <c r="A535" t="s">
        <v>191</v>
      </c>
      <c r="B535" s="71" t="e">
        <f>VLOOKUP(A535:A1140,'Executivo Estrangeiro'!#REF!,2,FALSE)</f>
        <v>#REF!</v>
      </c>
    </row>
    <row r="536" spans="1:2" x14ac:dyDescent="0.2">
      <c r="A536" t="s">
        <v>1032</v>
      </c>
      <c r="B536" s="116">
        <f>'Executivo Estrangeiro'!$G$75</f>
        <v>8422.5400000000009</v>
      </c>
    </row>
    <row r="537" spans="1:2" x14ac:dyDescent="0.2">
      <c r="A537" t="s">
        <v>1033</v>
      </c>
      <c r="B537" s="116">
        <f>'Executivo Estrangeiro'!$G$75</f>
        <v>8422.5400000000009</v>
      </c>
    </row>
    <row r="538" spans="1:2" x14ac:dyDescent="0.2">
      <c r="A538" t="s">
        <v>1034</v>
      </c>
      <c r="B538" s="116">
        <f>'Executivo Estrangeiro'!$G$75</f>
        <v>8422.5400000000009</v>
      </c>
    </row>
    <row r="539" spans="1:2" x14ac:dyDescent="0.2">
      <c r="A539" t="s">
        <v>195</v>
      </c>
      <c r="B539" s="71" t="e">
        <f>VLOOKUP(A539:A1144,'Executivo Estrangeiro'!#REF!,2,FALSE)</f>
        <v>#REF!</v>
      </c>
    </row>
    <row r="540" spans="1:2" x14ac:dyDescent="0.2">
      <c r="A540" t="s">
        <v>196</v>
      </c>
      <c r="B540" s="71" t="e">
        <f>VLOOKUP(A540:A1145,'Executivo Estrangeiro'!#REF!,2,FALSE)</f>
        <v>#REF!</v>
      </c>
    </row>
    <row r="541" spans="1:2" x14ac:dyDescent="0.2">
      <c r="A541" t="s">
        <v>72</v>
      </c>
      <c r="B541" s="116">
        <f>'Executivo Estrangeiro'!$G$75</f>
        <v>8422.5400000000009</v>
      </c>
    </row>
    <row r="542" spans="1:2" x14ac:dyDescent="0.2">
      <c r="A542" t="s">
        <v>82</v>
      </c>
      <c r="B542" s="116">
        <f>'Executivo Estrangeiro'!$G$75</f>
        <v>8422.5400000000009</v>
      </c>
    </row>
    <row r="543" spans="1:2" x14ac:dyDescent="0.2">
      <c r="A543" t="s">
        <v>923</v>
      </c>
      <c r="B543" s="116">
        <f>'Executivo Estrangeiro'!$G$75</f>
        <v>8422.5400000000009</v>
      </c>
    </row>
    <row r="544" spans="1:2" x14ac:dyDescent="0.2">
      <c r="A544" t="s">
        <v>959</v>
      </c>
      <c r="B544" s="116">
        <f>'Executivo Estrangeiro'!$G$75</f>
        <v>8422.5400000000009</v>
      </c>
    </row>
    <row r="545" spans="1:2" x14ac:dyDescent="0.2">
      <c r="A545" t="s">
        <v>154</v>
      </c>
      <c r="B545" s="116">
        <f>'Executivo Estrangeiro'!$G$75</f>
        <v>8422.5400000000009</v>
      </c>
    </row>
    <row r="546" spans="1:2" x14ac:dyDescent="0.2">
      <c r="A546" t="s">
        <v>1025</v>
      </c>
      <c r="B546" s="116">
        <f>'Executivo Estrangeiro'!$G$75</f>
        <v>8422.5400000000009</v>
      </c>
    </row>
    <row r="547" spans="1:2" x14ac:dyDescent="0.2">
      <c r="A547" t="s">
        <v>818</v>
      </c>
      <c r="B547" s="116">
        <f>'Executivo Estrangeiro'!$G$75</f>
        <v>8422.5400000000009</v>
      </c>
    </row>
    <row r="548" spans="1:2" x14ac:dyDescent="0.2">
      <c r="A548" t="s">
        <v>190</v>
      </c>
      <c r="B548" s="71" t="e">
        <f>VLOOKUP(A548:A1153,'Executivo Estrangeiro'!#REF!,2,FALSE)</f>
        <v>#REF!</v>
      </c>
    </row>
    <row r="549" spans="1:2" x14ac:dyDescent="0.2">
      <c r="A549" t="s">
        <v>240</v>
      </c>
      <c r="B549" s="71" t="e">
        <f>VLOOKUP(A549:A1154,'Executivo Estrangeiro'!#REF!,2,FALSE)</f>
        <v>#REF!</v>
      </c>
    </row>
    <row r="550" spans="1:2" x14ac:dyDescent="0.2">
      <c r="A550" t="s">
        <v>290</v>
      </c>
      <c r="B550" s="71" t="e">
        <f>VLOOKUP(A550:A1155,'Executivo Estrangeiro'!#REF!,2,FALSE)</f>
        <v>#REF!</v>
      </c>
    </row>
    <row r="551" spans="1:2" x14ac:dyDescent="0.2">
      <c r="A551" t="s">
        <v>293</v>
      </c>
      <c r="B551" s="71" t="e">
        <f>VLOOKUP(A551:A1156,'Executivo Estrangeiro'!#REF!,2,FALSE)</f>
        <v>#REF!</v>
      </c>
    </row>
    <row r="552" spans="1:2" x14ac:dyDescent="0.2">
      <c r="A552" t="s">
        <v>304</v>
      </c>
      <c r="B552" s="71" t="e">
        <f>VLOOKUP(A552:A1157,'Executivo Estrangeiro'!#REF!,2,FALSE)</f>
        <v>#REF!</v>
      </c>
    </row>
    <row r="553" spans="1:2" x14ac:dyDescent="0.2">
      <c r="A553" t="s">
        <v>355</v>
      </c>
      <c r="B553" s="116">
        <f>'Executivo Estrangeiro'!$G$75</f>
        <v>8422.5400000000009</v>
      </c>
    </row>
    <row r="554" spans="1:2" x14ac:dyDescent="0.2">
      <c r="A554" t="s">
        <v>377</v>
      </c>
      <c r="B554" s="116">
        <f>'Executivo Estrangeiro'!$G$75</f>
        <v>8422.5400000000009</v>
      </c>
    </row>
    <row r="555" spans="1:2" x14ac:dyDescent="0.2">
      <c r="A555" t="s">
        <v>380</v>
      </c>
      <c r="B555" s="116">
        <f>'Executivo Estrangeiro'!$G$75</f>
        <v>8422.5400000000009</v>
      </c>
    </row>
    <row r="556" spans="1:2" x14ac:dyDescent="0.2">
      <c r="A556" t="s">
        <v>397</v>
      </c>
      <c r="B556" s="116">
        <f>'Executivo Estrangeiro'!$G$75</f>
        <v>8422.5400000000009</v>
      </c>
    </row>
    <row r="557" spans="1:2" x14ac:dyDescent="0.2">
      <c r="A557" t="s">
        <v>419</v>
      </c>
      <c r="B557" s="116">
        <f>'Executivo Estrangeiro'!$G$75</f>
        <v>8422.5400000000009</v>
      </c>
    </row>
    <row r="558" spans="1:2" x14ac:dyDescent="0.2">
      <c r="A558" t="s">
        <v>1035</v>
      </c>
      <c r="B558" s="116">
        <f>'Executivo Estrangeiro'!$G$75</f>
        <v>8422.5400000000009</v>
      </c>
    </row>
    <row r="559" spans="1:2" x14ac:dyDescent="0.2">
      <c r="A559" t="s">
        <v>1036</v>
      </c>
      <c r="B559" s="116">
        <f>'Executivo Estrangeiro'!$G$75</f>
        <v>8422.5400000000009</v>
      </c>
    </row>
    <row r="560" spans="1:2" x14ac:dyDescent="0.2">
      <c r="A560" t="s">
        <v>1037</v>
      </c>
      <c r="B560" s="116">
        <f>'Executivo Estrangeiro'!$G$75</f>
        <v>8422.5400000000009</v>
      </c>
    </row>
    <row r="561" spans="1:2" x14ac:dyDescent="0.2">
      <c r="A561" t="s">
        <v>1038</v>
      </c>
      <c r="B561" s="116">
        <f>'Executivo Estrangeiro'!$G$75</f>
        <v>8422.5400000000009</v>
      </c>
    </row>
    <row r="562" spans="1:2" x14ac:dyDescent="0.2">
      <c r="A562" t="s">
        <v>1039</v>
      </c>
      <c r="B562" s="116">
        <f>'Executivo Estrangeiro'!$G$75</f>
        <v>8422.5400000000009</v>
      </c>
    </row>
    <row r="563" spans="1:2" x14ac:dyDescent="0.2">
      <c r="A563" t="s">
        <v>1040</v>
      </c>
      <c r="B563" s="116">
        <f>'Executivo Estrangeiro'!$G$75</f>
        <v>8422.5400000000009</v>
      </c>
    </row>
    <row r="564" spans="1:2" x14ac:dyDescent="0.2">
      <c r="A564" t="s">
        <v>1041</v>
      </c>
      <c r="B564" s="71" t="e">
        <f>VLOOKUP(A564:A1169,'Executivo Estrangeiro'!#REF!,2,FALSE)</f>
        <v>#REF!</v>
      </c>
    </row>
    <row r="565" spans="1:2" x14ac:dyDescent="0.2">
      <c r="A565" t="s">
        <v>56</v>
      </c>
      <c r="B565" s="116">
        <f>'Executivo Estrangeiro'!$G$75</f>
        <v>8422.5400000000009</v>
      </c>
    </row>
    <row r="566" spans="1:2" x14ac:dyDescent="0.2">
      <c r="A566" t="s">
        <v>877</v>
      </c>
      <c r="B566" s="116">
        <f>'Executivo Estrangeiro'!$G$75</f>
        <v>8422.5400000000009</v>
      </c>
    </row>
    <row r="567" spans="1:2" x14ac:dyDescent="0.2">
      <c r="A567" t="s">
        <v>921</v>
      </c>
      <c r="B567" s="116">
        <f>'Executivo Estrangeiro'!$G$75</f>
        <v>8422.5400000000009</v>
      </c>
    </row>
    <row r="568" spans="1:2" x14ac:dyDescent="0.2">
      <c r="A568" t="s">
        <v>75</v>
      </c>
      <c r="B568" s="116">
        <f>'Executivo Estrangeiro'!$G$75</f>
        <v>8422.5400000000009</v>
      </c>
    </row>
    <row r="569" spans="1:2" x14ac:dyDescent="0.2">
      <c r="A569" t="s">
        <v>78</v>
      </c>
      <c r="B569" s="116">
        <f>'Executivo Estrangeiro'!$G$75</f>
        <v>8422.5400000000009</v>
      </c>
    </row>
    <row r="570" spans="1:2" x14ac:dyDescent="0.2">
      <c r="A570" t="s">
        <v>81</v>
      </c>
      <c r="B570" s="116">
        <f>'Executivo Estrangeiro'!$G$75</f>
        <v>8422.5400000000009</v>
      </c>
    </row>
    <row r="571" spans="1:2" x14ac:dyDescent="0.2">
      <c r="A571" t="s">
        <v>84</v>
      </c>
      <c r="B571" s="116">
        <f>'Executivo Estrangeiro'!$G$75</f>
        <v>8422.5400000000009</v>
      </c>
    </row>
    <row r="572" spans="1:2" x14ac:dyDescent="0.2">
      <c r="A572" t="s">
        <v>86</v>
      </c>
      <c r="B572" s="116">
        <f>'Executivo Estrangeiro'!$G$75</f>
        <v>8422.5400000000009</v>
      </c>
    </row>
    <row r="573" spans="1:2" x14ac:dyDescent="0.2">
      <c r="A573" t="s">
        <v>94</v>
      </c>
      <c r="B573" s="116">
        <f>'Executivo Estrangeiro'!$G$75</f>
        <v>8422.5400000000009</v>
      </c>
    </row>
    <row r="574" spans="1:2" x14ac:dyDescent="0.2">
      <c r="A574" t="s">
        <v>945</v>
      </c>
      <c r="B574" s="116">
        <f>'Executivo Estrangeiro'!$G$75</f>
        <v>8422.5400000000009</v>
      </c>
    </row>
    <row r="575" spans="1:2" x14ac:dyDescent="0.2">
      <c r="A575" t="s">
        <v>970</v>
      </c>
      <c r="B575" s="116">
        <f>'Executivo Estrangeiro'!$G$75</f>
        <v>8422.5400000000009</v>
      </c>
    </row>
    <row r="576" spans="1:2" x14ac:dyDescent="0.2">
      <c r="A576" t="s">
        <v>931</v>
      </c>
      <c r="B576" s="116">
        <f>'Executivo Estrangeiro'!$G$75</f>
        <v>8422.5400000000009</v>
      </c>
    </row>
    <row r="577" spans="1:2" x14ac:dyDescent="0.2">
      <c r="A577" t="s">
        <v>103</v>
      </c>
      <c r="B577" s="116">
        <f>'Executivo Estrangeiro'!$G$75</f>
        <v>8422.5400000000009</v>
      </c>
    </row>
    <row r="578" spans="1:2" x14ac:dyDescent="0.2">
      <c r="A578" t="s">
        <v>803</v>
      </c>
      <c r="B578" s="116">
        <f>'Executivo Estrangeiro'!$G$75</f>
        <v>8422.5400000000009</v>
      </c>
    </row>
    <row r="579" spans="1:2" x14ac:dyDescent="0.2">
      <c r="A579" t="s">
        <v>112</v>
      </c>
      <c r="B579" s="116">
        <f>'Executivo Estrangeiro'!$G$75</f>
        <v>8422.5400000000009</v>
      </c>
    </row>
    <row r="580" spans="1:2" x14ac:dyDescent="0.2">
      <c r="A580" t="s">
        <v>125</v>
      </c>
      <c r="B580" s="116">
        <f>'Executivo Estrangeiro'!$G$75</f>
        <v>8422.5400000000009</v>
      </c>
    </row>
    <row r="581" spans="1:2" x14ac:dyDescent="0.2">
      <c r="A581" t="s">
        <v>907</v>
      </c>
      <c r="B581" s="116">
        <f>'Executivo Estrangeiro'!$G$75</f>
        <v>8422.5400000000009</v>
      </c>
    </row>
    <row r="582" spans="1:2" x14ac:dyDescent="0.2">
      <c r="A582" t="s">
        <v>142</v>
      </c>
      <c r="B582" s="116">
        <f>'Executivo Estrangeiro'!$G$75</f>
        <v>8422.5400000000009</v>
      </c>
    </row>
    <row r="583" spans="1:2" x14ac:dyDescent="0.2">
      <c r="A583" t="s">
        <v>143</v>
      </c>
      <c r="B583" s="116">
        <f>'Executivo Estrangeiro'!$G$75</f>
        <v>8422.5400000000009</v>
      </c>
    </row>
    <row r="584" spans="1:2" x14ac:dyDescent="0.2">
      <c r="A584" t="s">
        <v>1051</v>
      </c>
      <c r="B584" s="116">
        <f>'Executivo Estrangeiro'!$G$75</f>
        <v>8422.5400000000009</v>
      </c>
    </row>
    <row r="585" spans="1:2" x14ac:dyDescent="0.2">
      <c r="A585" t="s">
        <v>918</v>
      </c>
      <c r="B585" s="116">
        <f>'Executivo Estrangeiro'!$G$75</f>
        <v>8422.5400000000009</v>
      </c>
    </row>
    <row r="586" spans="1:2" x14ac:dyDescent="0.2">
      <c r="A586" t="s">
        <v>1042</v>
      </c>
      <c r="B586" s="116">
        <f>'Executivo Estrangeiro'!$G$75</f>
        <v>8422.5400000000009</v>
      </c>
    </row>
    <row r="587" spans="1:2" x14ac:dyDescent="0.2">
      <c r="A587" t="s">
        <v>893</v>
      </c>
      <c r="B587" s="116">
        <f>'Executivo Estrangeiro'!$G$75</f>
        <v>8422.5400000000009</v>
      </c>
    </row>
    <row r="588" spans="1:2" x14ac:dyDescent="0.2">
      <c r="A588" t="s">
        <v>895</v>
      </c>
      <c r="B588" s="116">
        <f>'Executivo Estrangeiro'!$G$75</f>
        <v>8422.5400000000009</v>
      </c>
    </row>
    <row r="589" spans="1:2" x14ac:dyDescent="0.2">
      <c r="A589" t="s">
        <v>1043</v>
      </c>
      <c r="B589" s="116">
        <f>'Executivo Estrangeiro'!$G$75</f>
        <v>8422.5400000000009</v>
      </c>
    </row>
    <row r="590" spans="1:2" x14ac:dyDescent="0.2">
      <c r="A590" t="s">
        <v>1044</v>
      </c>
      <c r="B590" s="116">
        <f>'Executivo Estrangeiro'!$G$75</f>
        <v>8422.5400000000009</v>
      </c>
    </row>
    <row r="591" spans="1:2" x14ac:dyDescent="0.2">
      <c r="A591" t="s">
        <v>1045</v>
      </c>
      <c r="B591" s="116">
        <f>'Executivo Estrangeiro'!$G$75</f>
        <v>8422.5400000000009</v>
      </c>
    </row>
    <row r="592" spans="1:2" x14ac:dyDescent="0.2">
      <c r="A592" t="s">
        <v>1046</v>
      </c>
      <c r="B592" s="116">
        <f>'Executivo Estrangeiro'!$G$75</f>
        <v>8422.5400000000009</v>
      </c>
    </row>
    <row r="593" spans="1:2" x14ac:dyDescent="0.2">
      <c r="A593" t="s">
        <v>63</v>
      </c>
      <c r="B593" s="116">
        <f>'Executivo Estrangeiro'!$G$75</f>
        <v>8422.5400000000009</v>
      </c>
    </row>
    <row r="594" spans="1:2" x14ac:dyDescent="0.2">
      <c r="A594" t="s">
        <v>929</v>
      </c>
      <c r="B594" s="116">
        <f>'Executivo Estrangeiro'!$G$75</f>
        <v>8422.5400000000009</v>
      </c>
    </row>
    <row r="595" spans="1:2" x14ac:dyDescent="0.2">
      <c r="A595" t="s">
        <v>966</v>
      </c>
      <c r="B595" s="116">
        <f>'Executivo Estrangeiro'!$G$75</f>
        <v>8422.5400000000009</v>
      </c>
    </row>
    <row r="596" spans="1:2" x14ac:dyDescent="0.2">
      <c r="A596" t="s">
        <v>930</v>
      </c>
      <c r="B596" s="116">
        <f>'Executivo Estrangeiro'!$G$75</f>
        <v>8422.5400000000009</v>
      </c>
    </row>
    <row r="597" spans="1:2" x14ac:dyDescent="0.2">
      <c r="A597" t="s">
        <v>911</v>
      </c>
      <c r="B597" s="116">
        <f>'Executivo Estrangeiro'!$G$75</f>
        <v>8422.5400000000009</v>
      </c>
    </row>
    <row r="598" spans="1:2" x14ac:dyDescent="0.2">
      <c r="A598" t="s">
        <v>980</v>
      </c>
      <c r="B598" s="116">
        <f>'Executivo Estrangeiro'!$G$75</f>
        <v>8422.5400000000009</v>
      </c>
    </row>
    <row r="599" spans="1:2" x14ac:dyDescent="0.2">
      <c r="A599" t="s">
        <v>90</v>
      </c>
      <c r="B599" s="116">
        <f>'Executivo Estrangeiro'!$G$75</f>
        <v>8422.5400000000009</v>
      </c>
    </row>
    <row r="600" spans="1:2" x14ac:dyDescent="0.2">
      <c r="A600" t="s">
        <v>768</v>
      </c>
      <c r="B600" s="116">
        <f>'Executivo Estrangeiro'!$G$75</f>
        <v>8422.5400000000009</v>
      </c>
    </row>
    <row r="601" spans="1:2" x14ac:dyDescent="0.2">
      <c r="A601" t="s">
        <v>115</v>
      </c>
      <c r="B601" s="116">
        <f>'Executivo Estrangeiro'!$G$75</f>
        <v>8422.5400000000009</v>
      </c>
    </row>
    <row r="602" spans="1:2" x14ac:dyDescent="0.2">
      <c r="A602" t="s">
        <v>119</v>
      </c>
      <c r="B602" s="116">
        <f>'Executivo Estrangeiro'!$G$75</f>
        <v>8422.5400000000009</v>
      </c>
    </row>
    <row r="603" spans="1:2" x14ac:dyDescent="0.2">
      <c r="A603" t="s">
        <v>1000</v>
      </c>
      <c r="B603" s="116">
        <f>'Executivo Estrangeiro'!$G$75</f>
        <v>8422.5400000000009</v>
      </c>
    </row>
    <row r="604" spans="1:2" x14ac:dyDescent="0.2">
      <c r="A604" t="s">
        <v>947</v>
      </c>
      <c r="B604" s="116">
        <f>'Executivo Estrangeiro'!$G$75</f>
        <v>8422.5400000000009</v>
      </c>
    </row>
    <row r="605" spans="1:2" x14ac:dyDescent="0.2">
      <c r="A605" t="s">
        <v>133</v>
      </c>
      <c r="B605" s="116">
        <f>'Executivo Estrangeiro'!$G$75</f>
        <v>8422.5400000000009</v>
      </c>
    </row>
    <row r="606" spans="1:2" x14ac:dyDescent="0.2">
      <c r="A606" t="s">
        <v>134</v>
      </c>
      <c r="B606" s="116">
        <f>'Executivo Estrangeiro'!$G$75</f>
        <v>8422.5400000000009</v>
      </c>
    </row>
    <row r="607" spans="1:2" x14ac:dyDescent="0.2">
      <c r="A607" t="s">
        <v>211</v>
      </c>
      <c r="B607" s="71" t="e">
        <f>VLOOKUP(A607:A1212,'Executivo Estrangeiro'!#REF!,2,FALSE)</f>
        <v>#REF!</v>
      </c>
    </row>
  </sheetData>
  <sortState ref="A4:B470">
    <sortCondition ref="A4"/>
  </sortState>
  <pageMargins left="0.24" right="0.24" top="0.32" bottom="0.27" header="0.25" footer="0.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5"/>
  <sheetViews>
    <sheetView topLeftCell="A232" workbookViewId="0">
      <selection activeCell="B255" sqref="B255"/>
    </sheetView>
  </sheetViews>
  <sheetFormatPr defaultRowHeight="14.25" x14ac:dyDescent="0.2"/>
  <cols>
    <col min="1" max="1" width="10.85546875" style="50" customWidth="1"/>
    <col min="2" max="2" width="60" style="50" customWidth="1"/>
    <col min="3" max="3" width="10.28515625" style="50" customWidth="1"/>
    <col min="4" max="4" width="11.28515625" style="50" customWidth="1"/>
    <col min="5" max="5" width="10" style="50" customWidth="1"/>
    <col min="6" max="16384" width="9.140625" style="50"/>
  </cols>
  <sheetData>
    <row r="1" spans="1:4" ht="18" x14ac:dyDescent="0.25">
      <c r="B1" s="51" t="s">
        <v>424</v>
      </c>
    </row>
    <row r="2" spans="1:4" x14ac:dyDescent="0.2">
      <c r="A2" s="52" t="s">
        <v>425</v>
      </c>
      <c r="B2" s="52" t="s">
        <v>426</v>
      </c>
      <c r="C2" s="52" t="s">
        <v>427</v>
      </c>
      <c r="D2" s="54" t="s">
        <v>777</v>
      </c>
    </row>
    <row r="3" spans="1:4" x14ac:dyDescent="0.2">
      <c r="A3" s="53" t="s">
        <v>185</v>
      </c>
      <c r="B3" s="53" t="s">
        <v>428</v>
      </c>
      <c r="C3" s="53">
        <v>4076</v>
      </c>
      <c r="D3" s="54" t="s">
        <v>776</v>
      </c>
    </row>
    <row r="4" spans="1:4" x14ac:dyDescent="0.2">
      <c r="A4" s="53" t="s">
        <v>430</v>
      </c>
      <c r="B4" s="53" t="s">
        <v>431</v>
      </c>
      <c r="C4" s="53">
        <v>1001</v>
      </c>
      <c r="D4" s="54" t="s">
        <v>776</v>
      </c>
    </row>
    <row r="5" spans="1:4" x14ac:dyDescent="0.2">
      <c r="A5" s="53" t="s">
        <v>434</v>
      </c>
      <c r="B5" s="53" t="s">
        <v>435</v>
      </c>
      <c r="C5" s="53">
        <v>1001</v>
      </c>
      <c r="D5" s="54" t="s">
        <v>776</v>
      </c>
    </row>
    <row r="6" spans="1:4" x14ac:dyDescent="0.2">
      <c r="A6" s="53" t="s">
        <v>187</v>
      </c>
      <c r="B6" s="53" t="s">
        <v>437</v>
      </c>
      <c r="C6" s="53">
        <v>1001</v>
      </c>
      <c r="D6" s="54" t="s">
        <v>776</v>
      </c>
    </row>
    <row r="7" spans="1:4" x14ac:dyDescent="0.2">
      <c r="A7" s="53" t="s">
        <v>188</v>
      </c>
      <c r="B7" s="53" t="s">
        <v>439</v>
      </c>
      <c r="C7" s="53">
        <v>15016</v>
      </c>
      <c r="D7" s="54" t="s">
        <v>776</v>
      </c>
    </row>
    <row r="8" spans="1:4" x14ac:dyDescent="0.2">
      <c r="A8" s="53" t="s">
        <v>189</v>
      </c>
      <c r="B8" s="53" t="s">
        <v>441</v>
      </c>
      <c r="C8" s="53">
        <v>1001</v>
      </c>
      <c r="D8" s="54" t="s">
        <v>776</v>
      </c>
    </row>
    <row r="9" spans="1:4" x14ac:dyDescent="0.2">
      <c r="A9" s="53" t="s">
        <v>443</v>
      </c>
      <c r="B9" s="53" t="s">
        <v>444</v>
      </c>
      <c r="C9" s="53">
        <v>1001</v>
      </c>
      <c r="D9" s="54" t="s">
        <v>776</v>
      </c>
    </row>
    <row r="10" spans="1:4" x14ac:dyDescent="0.2">
      <c r="A10" s="53" t="s">
        <v>190</v>
      </c>
      <c r="B10" s="53" t="s">
        <v>446</v>
      </c>
      <c r="C10" s="53">
        <v>1001</v>
      </c>
      <c r="D10" s="54" t="s">
        <v>776</v>
      </c>
    </row>
    <row r="11" spans="1:4" x14ac:dyDescent="0.2">
      <c r="A11" s="53" t="s">
        <v>191</v>
      </c>
      <c r="B11" s="53" t="s">
        <v>448</v>
      </c>
      <c r="C11" s="53">
        <v>1001</v>
      </c>
      <c r="D11" s="54" t="s">
        <v>776</v>
      </c>
    </row>
    <row r="12" spans="1:4" x14ac:dyDescent="0.2">
      <c r="A12" s="53" t="s">
        <v>192</v>
      </c>
      <c r="B12" s="53" t="s">
        <v>450</v>
      </c>
      <c r="C12" s="53">
        <v>4004</v>
      </c>
      <c r="D12" s="54" t="s">
        <v>776</v>
      </c>
    </row>
    <row r="13" spans="1:4" x14ac:dyDescent="0.2">
      <c r="A13" s="53" t="s">
        <v>452</v>
      </c>
      <c r="B13" s="53" t="s">
        <v>453</v>
      </c>
      <c r="C13" s="53">
        <v>13051</v>
      </c>
      <c r="D13" s="54" t="s">
        <v>776</v>
      </c>
    </row>
    <row r="14" spans="1:4" x14ac:dyDescent="0.2">
      <c r="A14" s="53" t="s">
        <v>193</v>
      </c>
      <c r="B14" s="53" t="s">
        <v>455</v>
      </c>
      <c r="C14" s="53">
        <v>5005</v>
      </c>
      <c r="D14" s="54" t="s">
        <v>776</v>
      </c>
    </row>
    <row r="15" spans="1:4" x14ac:dyDescent="0.2">
      <c r="A15" s="53" t="s">
        <v>194</v>
      </c>
      <c r="B15" s="53" t="s">
        <v>457</v>
      </c>
      <c r="C15" s="53">
        <v>13036</v>
      </c>
      <c r="D15" s="54" t="s">
        <v>776</v>
      </c>
    </row>
    <row r="16" spans="1:4" x14ac:dyDescent="0.2">
      <c r="A16" s="53" t="s">
        <v>459</v>
      </c>
      <c r="B16" s="53" t="s">
        <v>460</v>
      </c>
      <c r="C16" s="53">
        <v>1001</v>
      </c>
      <c r="D16" s="54" t="s">
        <v>776</v>
      </c>
    </row>
    <row r="17" spans="1:4" x14ac:dyDescent="0.2">
      <c r="A17" s="53" t="s">
        <v>195</v>
      </c>
      <c r="B17" s="53" t="s">
        <v>462</v>
      </c>
      <c r="C17" s="53">
        <v>1001</v>
      </c>
      <c r="D17" s="54" t="s">
        <v>776</v>
      </c>
    </row>
    <row r="18" spans="1:4" x14ac:dyDescent="0.2">
      <c r="A18" s="53" t="s">
        <v>196</v>
      </c>
      <c r="B18" s="53" t="s">
        <v>464</v>
      </c>
      <c r="C18" s="53">
        <v>2002</v>
      </c>
      <c r="D18" s="54" t="s">
        <v>776</v>
      </c>
    </row>
    <row r="19" spans="1:4" x14ac:dyDescent="0.2">
      <c r="A19" s="53" t="s">
        <v>197</v>
      </c>
      <c r="B19" s="53" t="s">
        <v>466</v>
      </c>
      <c r="C19" s="53">
        <v>1001</v>
      </c>
      <c r="D19" s="54" t="s">
        <v>776</v>
      </c>
    </row>
    <row r="20" spans="1:4" x14ac:dyDescent="0.2">
      <c r="A20" s="53" t="s">
        <v>198</v>
      </c>
      <c r="B20" s="53" t="s">
        <v>468</v>
      </c>
      <c r="C20" s="53">
        <v>1001</v>
      </c>
      <c r="D20" s="54" t="s">
        <v>776</v>
      </c>
    </row>
    <row r="21" spans="1:4" x14ac:dyDescent="0.2">
      <c r="A21" s="53" t="s">
        <v>199</v>
      </c>
      <c r="B21" s="53" t="s">
        <v>470</v>
      </c>
      <c r="C21" s="53">
        <v>25006</v>
      </c>
      <c r="D21" s="54" t="s">
        <v>776</v>
      </c>
    </row>
    <row r="22" spans="1:4" x14ac:dyDescent="0.2">
      <c r="A22" s="53" t="s">
        <v>200</v>
      </c>
      <c r="B22" s="53" t="s">
        <v>472</v>
      </c>
      <c r="C22" s="53">
        <v>1001</v>
      </c>
      <c r="D22" s="54" t="s">
        <v>776</v>
      </c>
    </row>
    <row r="23" spans="1:4" x14ac:dyDescent="0.2">
      <c r="A23" s="53" t="s">
        <v>202</v>
      </c>
      <c r="B23" s="53" t="s">
        <v>475</v>
      </c>
      <c r="C23" s="53">
        <v>1001</v>
      </c>
      <c r="D23" s="54" t="s">
        <v>776</v>
      </c>
    </row>
    <row r="24" spans="1:4" x14ac:dyDescent="0.2">
      <c r="A24" s="53" t="s">
        <v>203</v>
      </c>
      <c r="B24" s="53" t="s">
        <v>477</v>
      </c>
      <c r="C24" s="53">
        <v>1001</v>
      </c>
      <c r="D24" s="54" t="s">
        <v>776</v>
      </c>
    </row>
    <row r="25" spans="1:4" x14ac:dyDescent="0.2">
      <c r="A25" s="53" t="s">
        <v>479</v>
      </c>
      <c r="B25" s="53" t="s">
        <v>480</v>
      </c>
      <c r="C25" s="53">
        <v>1001</v>
      </c>
      <c r="D25" s="54" t="s">
        <v>776</v>
      </c>
    </row>
    <row r="26" spans="1:4" x14ac:dyDescent="0.2">
      <c r="A26" s="53" t="s">
        <v>205</v>
      </c>
      <c r="B26" s="53" t="s">
        <v>482</v>
      </c>
      <c r="C26" s="53">
        <v>5058</v>
      </c>
      <c r="D26" s="54" t="s">
        <v>776</v>
      </c>
    </row>
    <row r="27" spans="1:4" x14ac:dyDescent="0.2">
      <c r="A27" s="53" t="s">
        <v>206</v>
      </c>
      <c r="B27" s="53" t="s">
        <v>484</v>
      </c>
      <c r="C27" s="53">
        <v>2017</v>
      </c>
      <c r="D27" s="54" t="s">
        <v>776</v>
      </c>
    </row>
    <row r="28" spans="1:4" x14ac:dyDescent="0.2">
      <c r="A28" s="53" t="s">
        <v>207</v>
      </c>
      <c r="B28" s="53" t="s">
        <v>486</v>
      </c>
      <c r="C28" s="53">
        <v>1001</v>
      </c>
      <c r="D28" s="54" t="s">
        <v>776</v>
      </c>
    </row>
    <row r="29" spans="1:4" x14ac:dyDescent="0.2">
      <c r="A29" s="53" t="s">
        <v>208</v>
      </c>
      <c r="B29" s="53" t="s">
        <v>488</v>
      </c>
      <c r="C29" s="53">
        <v>4079</v>
      </c>
      <c r="D29" s="54" t="s">
        <v>776</v>
      </c>
    </row>
    <row r="30" spans="1:4" x14ac:dyDescent="0.2">
      <c r="A30" s="53" t="s">
        <v>209</v>
      </c>
      <c r="B30" s="53" t="s">
        <v>491</v>
      </c>
      <c r="C30" s="53">
        <v>4060</v>
      </c>
      <c r="D30" s="54" t="s">
        <v>776</v>
      </c>
    </row>
    <row r="31" spans="1:4" x14ac:dyDescent="0.2">
      <c r="A31" s="53" t="s">
        <v>210</v>
      </c>
      <c r="B31" s="53" t="s">
        <v>494</v>
      </c>
      <c r="C31" s="53">
        <v>13117</v>
      </c>
      <c r="D31" s="54" t="s">
        <v>776</v>
      </c>
    </row>
    <row r="32" spans="1:4" x14ac:dyDescent="0.2">
      <c r="A32" s="53" t="s">
        <v>211</v>
      </c>
      <c r="B32" s="53" t="s">
        <v>496</v>
      </c>
      <c r="C32" s="53">
        <v>1001</v>
      </c>
      <c r="D32" s="54" t="s">
        <v>776</v>
      </c>
    </row>
    <row r="33" spans="1:4" x14ac:dyDescent="0.2">
      <c r="A33" s="53" t="s">
        <v>213</v>
      </c>
      <c r="B33" s="53" t="s">
        <v>498</v>
      </c>
      <c r="C33" s="53">
        <v>61063</v>
      </c>
      <c r="D33" s="54" t="s">
        <v>776</v>
      </c>
    </row>
    <row r="34" spans="1:4" x14ac:dyDescent="0.2">
      <c r="A34" s="53" t="s">
        <v>214</v>
      </c>
      <c r="B34" s="53" t="s">
        <v>500</v>
      </c>
      <c r="C34" s="53">
        <v>2018</v>
      </c>
      <c r="D34" s="54" t="s">
        <v>776</v>
      </c>
    </row>
    <row r="35" spans="1:4" x14ac:dyDescent="0.2">
      <c r="A35" s="53" t="s">
        <v>215</v>
      </c>
      <c r="B35" s="53" t="s">
        <v>503</v>
      </c>
      <c r="C35" s="53">
        <v>13007</v>
      </c>
      <c r="D35" s="54" t="s">
        <v>776</v>
      </c>
    </row>
    <row r="36" spans="1:4" x14ac:dyDescent="0.2">
      <c r="A36" s="53" t="s">
        <v>216</v>
      </c>
      <c r="B36" s="53" t="s">
        <v>505</v>
      </c>
      <c r="C36" s="53">
        <v>1001</v>
      </c>
      <c r="D36" s="54" t="s">
        <v>776</v>
      </c>
    </row>
    <row r="37" spans="1:4" x14ac:dyDescent="0.2">
      <c r="A37" s="53" t="s">
        <v>217</v>
      </c>
      <c r="B37" s="53" t="s">
        <v>507</v>
      </c>
      <c r="C37" s="53">
        <v>1001</v>
      </c>
      <c r="D37" s="54" t="s">
        <v>776</v>
      </c>
    </row>
    <row r="38" spans="1:4" x14ac:dyDescent="0.2">
      <c r="A38" s="53" t="s">
        <v>218</v>
      </c>
      <c r="B38" s="53" t="s">
        <v>509</v>
      </c>
      <c r="C38" s="53">
        <v>2019</v>
      </c>
      <c r="D38" s="54" t="s">
        <v>776</v>
      </c>
    </row>
    <row r="39" spans="1:4" x14ac:dyDescent="0.2">
      <c r="A39" s="53" t="s">
        <v>219</v>
      </c>
      <c r="B39" s="53" t="s">
        <v>511</v>
      </c>
      <c r="C39" s="53">
        <v>25042</v>
      </c>
      <c r="D39" s="54" t="s">
        <v>776</v>
      </c>
    </row>
    <row r="40" spans="1:4" x14ac:dyDescent="0.2">
      <c r="A40" s="53" t="s">
        <v>513</v>
      </c>
      <c r="B40" s="53" t="s">
        <v>514</v>
      </c>
      <c r="C40" s="53">
        <v>1001</v>
      </c>
      <c r="D40" s="54" t="s">
        <v>776</v>
      </c>
    </row>
    <row r="41" spans="1:4" x14ac:dyDescent="0.2">
      <c r="A41" s="53" t="s">
        <v>220</v>
      </c>
      <c r="B41" s="53" t="s">
        <v>516</v>
      </c>
      <c r="C41" s="53">
        <v>1001</v>
      </c>
      <c r="D41" s="54" t="s">
        <v>776</v>
      </c>
    </row>
    <row r="42" spans="1:4" x14ac:dyDescent="0.2">
      <c r="A42" s="53" t="s">
        <v>221</v>
      </c>
      <c r="B42" s="53" t="s">
        <v>518</v>
      </c>
      <c r="C42" s="53">
        <v>25025</v>
      </c>
      <c r="D42" s="54" t="s">
        <v>776</v>
      </c>
    </row>
    <row r="43" spans="1:4" x14ac:dyDescent="0.2">
      <c r="A43" s="53" t="s">
        <v>521</v>
      </c>
      <c r="B43" s="53" t="s">
        <v>522</v>
      </c>
      <c r="C43" s="53">
        <v>1001</v>
      </c>
      <c r="D43" s="54" t="s">
        <v>776</v>
      </c>
    </row>
    <row r="44" spans="1:4" x14ac:dyDescent="0.2">
      <c r="A44" s="53" t="s">
        <v>223</v>
      </c>
      <c r="B44" s="53" t="s">
        <v>524</v>
      </c>
      <c r="C44" s="53">
        <v>1001</v>
      </c>
      <c r="D44" s="54" t="s">
        <v>776</v>
      </c>
    </row>
    <row r="45" spans="1:4" x14ac:dyDescent="0.2">
      <c r="A45" s="53" t="s">
        <v>224</v>
      </c>
      <c r="B45" s="53" t="s">
        <v>526</v>
      </c>
      <c r="C45" s="53">
        <v>13009</v>
      </c>
      <c r="D45" s="54" t="s">
        <v>776</v>
      </c>
    </row>
    <row r="46" spans="1:4" x14ac:dyDescent="0.2">
      <c r="A46" s="53" t="s">
        <v>225</v>
      </c>
      <c r="B46" s="53" t="s">
        <v>528</v>
      </c>
      <c r="C46" s="53">
        <v>13008</v>
      </c>
      <c r="D46" s="54" t="s">
        <v>776</v>
      </c>
    </row>
    <row r="47" spans="1:4" x14ac:dyDescent="0.2">
      <c r="A47" s="53" t="s">
        <v>226</v>
      </c>
      <c r="B47" s="53" t="s">
        <v>530</v>
      </c>
      <c r="C47" s="53">
        <v>1001</v>
      </c>
      <c r="D47" s="54" t="s">
        <v>776</v>
      </c>
    </row>
    <row r="48" spans="1:4" x14ac:dyDescent="0.2">
      <c r="A48" s="53" t="s">
        <v>532</v>
      </c>
      <c r="B48" s="53" t="s">
        <v>533</v>
      </c>
      <c r="C48" s="53">
        <v>1001</v>
      </c>
      <c r="D48" s="54" t="s">
        <v>776</v>
      </c>
    </row>
    <row r="49" spans="1:4" x14ac:dyDescent="0.2">
      <c r="A49" s="53" t="s">
        <v>227</v>
      </c>
      <c r="B49" s="53" t="s">
        <v>535</v>
      </c>
      <c r="C49" s="53">
        <v>14010</v>
      </c>
      <c r="D49" s="54" t="s">
        <v>776</v>
      </c>
    </row>
    <row r="50" spans="1:4" x14ac:dyDescent="0.2">
      <c r="A50" s="53" t="s">
        <v>228</v>
      </c>
      <c r="B50" s="53" t="s">
        <v>537</v>
      </c>
      <c r="C50" s="53">
        <v>61061</v>
      </c>
      <c r="D50" s="54" t="s">
        <v>776</v>
      </c>
    </row>
    <row r="51" spans="1:4" x14ac:dyDescent="0.2">
      <c r="A51" s="53" t="s">
        <v>539</v>
      </c>
      <c r="B51" s="53" t="s">
        <v>540</v>
      </c>
      <c r="C51" s="53">
        <v>1001</v>
      </c>
      <c r="D51" s="54" t="s">
        <v>776</v>
      </c>
    </row>
    <row r="52" spans="1:4" x14ac:dyDescent="0.2">
      <c r="A52" s="53" t="s">
        <v>229</v>
      </c>
      <c r="B52" s="53" t="s">
        <v>543</v>
      </c>
      <c r="C52" s="53">
        <v>2011</v>
      </c>
      <c r="D52" s="54" t="s">
        <v>776</v>
      </c>
    </row>
    <row r="53" spans="1:4" x14ac:dyDescent="0.2">
      <c r="A53" s="53" t="s">
        <v>230</v>
      </c>
      <c r="B53" s="53" t="s">
        <v>545</v>
      </c>
      <c r="C53" s="53">
        <v>57057</v>
      </c>
      <c r="D53" s="54" t="s">
        <v>776</v>
      </c>
    </row>
    <row r="54" spans="1:4" x14ac:dyDescent="0.2">
      <c r="A54" s="53" t="s">
        <v>231</v>
      </c>
      <c r="B54" s="53" t="s">
        <v>547</v>
      </c>
      <c r="C54" s="53">
        <v>1001</v>
      </c>
      <c r="D54" s="54" t="s">
        <v>776</v>
      </c>
    </row>
    <row r="55" spans="1:4" x14ac:dyDescent="0.2">
      <c r="A55" s="53" t="s">
        <v>232</v>
      </c>
      <c r="B55" s="53" t="s">
        <v>549</v>
      </c>
      <c r="C55" s="53">
        <v>1001</v>
      </c>
      <c r="D55" s="54" t="s">
        <v>776</v>
      </c>
    </row>
    <row r="56" spans="1:4" x14ac:dyDescent="0.2">
      <c r="A56" s="53" t="s">
        <v>233</v>
      </c>
      <c r="B56" s="53" t="s">
        <v>551</v>
      </c>
      <c r="C56" s="53">
        <v>1001</v>
      </c>
      <c r="D56" s="54" t="s">
        <v>776</v>
      </c>
    </row>
    <row r="57" spans="1:4" x14ac:dyDescent="0.2">
      <c r="A57" s="53" t="s">
        <v>234</v>
      </c>
      <c r="B57" s="53" t="s">
        <v>553</v>
      </c>
      <c r="C57" s="53">
        <v>1001</v>
      </c>
      <c r="D57" s="54" t="s">
        <v>776</v>
      </c>
    </row>
    <row r="58" spans="1:4" x14ac:dyDescent="0.2">
      <c r="A58" s="53" t="s">
        <v>555</v>
      </c>
      <c r="B58" s="53" t="s">
        <v>556</v>
      </c>
      <c r="C58" s="53">
        <v>13008</v>
      </c>
      <c r="D58" s="54" t="s">
        <v>776</v>
      </c>
    </row>
    <row r="59" spans="1:4" x14ac:dyDescent="0.2">
      <c r="A59" s="53" t="s">
        <v>558</v>
      </c>
      <c r="B59" s="53" t="s">
        <v>559</v>
      </c>
      <c r="C59" s="53">
        <v>4041</v>
      </c>
      <c r="D59" s="54" t="s">
        <v>776</v>
      </c>
    </row>
    <row r="60" spans="1:4" x14ac:dyDescent="0.2">
      <c r="A60" s="53" t="s">
        <v>561</v>
      </c>
      <c r="B60" s="53" t="s">
        <v>562</v>
      </c>
      <c r="C60" s="53">
        <v>1001</v>
      </c>
      <c r="D60" s="54" t="s">
        <v>776</v>
      </c>
    </row>
    <row r="61" spans="1:4" x14ac:dyDescent="0.2">
      <c r="A61" s="53" t="s">
        <v>564</v>
      </c>
      <c r="B61" s="53" t="s">
        <v>565</v>
      </c>
      <c r="C61" s="53">
        <v>4075</v>
      </c>
      <c r="D61" s="54" t="s">
        <v>776</v>
      </c>
    </row>
    <row r="62" spans="1:4" x14ac:dyDescent="0.2">
      <c r="A62" s="53" t="s">
        <v>235</v>
      </c>
      <c r="B62" s="53" t="s">
        <v>568</v>
      </c>
      <c r="C62" s="53">
        <v>15054</v>
      </c>
      <c r="D62" s="54" t="s">
        <v>776</v>
      </c>
    </row>
    <row r="63" spans="1:4" x14ac:dyDescent="0.2">
      <c r="A63" s="53" t="s">
        <v>236</v>
      </c>
      <c r="B63" s="53" t="s">
        <v>570</v>
      </c>
      <c r="C63" s="53">
        <v>1001</v>
      </c>
      <c r="D63" s="54" t="s">
        <v>776</v>
      </c>
    </row>
    <row r="64" spans="1:4" x14ac:dyDescent="0.2">
      <c r="A64" s="53" t="s">
        <v>572</v>
      </c>
      <c r="B64" s="53" t="s">
        <v>573</v>
      </c>
      <c r="C64" s="53">
        <v>25044</v>
      </c>
      <c r="D64" s="54" t="s">
        <v>776</v>
      </c>
    </row>
    <row r="65" spans="1:4" x14ac:dyDescent="0.2">
      <c r="A65" s="53" t="s">
        <v>576</v>
      </c>
      <c r="B65" s="53" t="s">
        <v>577</v>
      </c>
      <c r="C65" s="53">
        <v>1001</v>
      </c>
      <c r="D65" s="54" t="s">
        <v>776</v>
      </c>
    </row>
    <row r="66" spans="1:4" x14ac:dyDescent="0.2">
      <c r="A66" s="53" t="s">
        <v>294</v>
      </c>
      <c r="B66" s="53" t="s">
        <v>580</v>
      </c>
      <c r="C66" s="53">
        <v>1001</v>
      </c>
      <c r="D66" s="54" t="s">
        <v>776</v>
      </c>
    </row>
    <row r="67" spans="1:4" x14ac:dyDescent="0.2">
      <c r="A67" s="53" t="s">
        <v>582</v>
      </c>
      <c r="B67" s="53" t="s">
        <v>583</v>
      </c>
      <c r="C67" s="53">
        <v>25043</v>
      </c>
      <c r="D67" s="54" t="s">
        <v>776</v>
      </c>
    </row>
    <row r="68" spans="1:4" x14ac:dyDescent="0.2">
      <c r="A68" s="53" t="s">
        <v>295</v>
      </c>
      <c r="B68" s="53" t="s">
        <v>586</v>
      </c>
      <c r="C68" s="53">
        <v>1001</v>
      </c>
      <c r="D68" s="54" t="s">
        <v>776</v>
      </c>
    </row>
    <row r="69" spans="1:4" x14ac:dyDescent="0.2">
      <c r="A69" s="53" t="s">
        <v>588</v>
      </c>
      <c r="B69" s="53" t="s">
        <v>589</v>
      </c>
      <c r="C69" s="53">
        <v>1001</v>
      </c>
      <c r="D69" s="54" t="s">
        <v>776</v>
      </c>
    </row>
    <row r="70" spans="1:4" x14ac:dyDescent="0.2">
      <c r="A70" s="53" t="s">
        <v>296</v>
      </c>
      <c r="B70" s="53" t="s">
        <v>592</v>
      </c>
      <c r="C70" s="53">
        <v>15050</v>
      </c>
      <c r="D70" s="54" t="s">
        <v>776</v>
      </c>
    </row>
    <row r="71" spans="1:4" x14ac:dyDescent="0.2">
      <c r="A71" s="53" t="s">
        <v>297</v>
      </c>
      <c r="B71" s="53" t="s">
        <v>595</v>
      </c>
      <c r="C71" s="53">
        <v>13052</v>
      </c>
      <c r="D71" s="54" t="s">
        <v>776</v>
      </c>
    </row>
    <row r="72" spans="1:4" x14ac:dyDescent="0.2">
      <c r="A72" s="53" t="s">
        <v>298</v>
      </c>
      <c r="B72" s="53" t="s">
        <v>597</v>
      </c>
      <c r="C72" s="53">
        <v>5038</v>
      </c>
      <c r="D72" s="54" t="s">
        <v>776</v>
      </c>
    </row>
    <row r="73" spans="1:4" x14ac:dyDescent="0.2">
      <c r="A73" s="53" t="s">
        <v>299</v>
      </c>
      <c r="B73" s="53" t="s">
        <v>600</v>
      </c>
      <c r="C73" s="53">
        <v>1001</v>
      </c>
      <c r="D73" s="54" t="s">
        <v>776</v>
      </c>
    </row>
    <row r="74" spans="1:4" x14ac:dyDescent="0.2">
      <c r="A74" s="53" t="s">
        <v>300</v>
      </c>
      <c r="B74" s="53" t="s">
        <v>603</v>
      </c>
      <c r="C74" s="53">
        <v>5037</v>
      </c>
      <c r="D74" s="54" t="s">
        <v>776</v>
      </c>
    </row>
    <row r="75" spans="1:4" x14ac:dyDescent="0.2">
      <c r="A75" s="53" t="s">
        <v>301</v>
      </c>
      <c r="B75" s="53" t="s">
        <v>606</v>
      </c>
      <c r="C75" s="53">
        <v>1001</v>
      </c>
      <c r="D75" s="54" t="s">
        <v>776</v>
      </c>
    </row>
    <row r="76" spans="1:4" x14ac:dyDescent="0.2">
      <c r="A76" s="53" t="s">
        <v>302</v>
      </c>
      <c r="B76" s="53" t="s">
        <v>609</v>
      </c>
      <c r="C76" s="53">
        <v>1001</v>
      </c>
      <c r="D76" s="54" t="s">
        <v>776</v>
      </c>
    </row>
    <row r="77" spans="1:4" x14ac:dyDescent="0.2">
      <c r="A77" s="53" t="s">
        <v>303</v>
      </c>
      <c r="B77" s="53" t="s">
        <v>612</v>
      </c>
      <c r="C77" s="53">
        <v>5023</v>
      </c>
      <c r="D77" s="54" t="s">
        <v>776</v>
      </c>
    </row>
    <row r="78" spans="1:4" x14ac:dyDescent="0.2">
      <c r="A78" s="53" t="s">
        <v>615</v>
      </c>
      <c r="B78" s="53" t="s">
        <v>616</v>
      </c>
      <c r="C78" s="53">
        <v>25025</v>
      </c>
      <c r="D78" s="54" t="s">
        <v>776</v>
      </c>
    </row>
    <row r="79" spans="1:4" x14ac:dyDescent="0.2">
      <c r="A79" s="53" t="s">
        <v>311</v>
      </c>
      <c r="B79" s="53" t="s">
        <v>431</v>
      </c>
      <c r="C79" s="53">
        <v>1001</v>
      </c>
      <c r="D79" s="54" t="s">
        <v>776</v>
      </c>
    </row>
    <row r="80" spans="1:4" x14ac:dyDescent="0.2">
      <c r="A80" s="53" t="s">
        <v>312</v>
      </c>
      <c r="B80" s="53" t="s">
        <v>621</v>
      </c>
      <c r="C80" s="53">
        <v>1001</v>
      </c>
      <c r="D80" s="54" t="s">
        <v>776</v>
      </c>
    </row>
    <row r="81" spans="1:4" x14ac:dyDescent="0.2">
      <c r="A81" s="53" t="s">
        <v>314</v>
      </c>
      <c r="B81" s="53" t="s">
        <v>624</v>
      </c>
      <c r="C81" s="53">
        <v>1001</v>
      </c>
      <c r="D81" s="54" t="s">
        <v>776</v>
      </c>
    </row>
    <row r="82" spans="1:4" x14ac:dyDescent="0.2">
      <c r="A82" s="53" t="s">
        <v>627</v>
      </c>
      <c r="B82" s="53" t="s">
        <v>460</v>
      </c>
      <c r="C82" s="53">
        <v>1001</v>
      </c>
      <c r="D82" s="54" t="s">
        <v>776</v>
      </c>
    </row>
    <row r="83" spans="1:4" x14ac:dyDescent="0.2">
      <c r="A83" s="53" t="s">
        <v>630</v>
      </c>
      <c r="B83" s="53" t="s">
        <v>631</v>
      </c>
      <c r="C83" s="53">
        <v>1001</v>
      </c>
      <c r="D83" s="54" t="s">
        <v>776</v>
      </c>
    </row>
    <row r="84" spans="1:4" x14ac:dyDescent="0.2">
      <c r="A84" s="53" t="s">
        <v>316</v>
      </c>
      <c r="B84" s="53" t="s">
        <v>634</v>
      </c>
      <c r="C84" s="53">
        <v>1001</v>
      </c>
      <c r="D84" s="54" t="s">
        <v>776</v>
      </c>
    </row>
    <row r="85" spans="1:4" x14ac:dyDescent="0.2">
      <c r="A85" s="53" t="s">
        <v>317</v>
      </c>
      <c r="B85" s="53" t="s">
        <v>637</v>
      </c>
      <c r="C85" s="53">
        <v>1001</v>
      </c>
      <c r="D85" s="54" t="s">
        <v>776</v>
      </c>
    </row>
    <row r="86" spans="1:4" x14ac:dyDescent="0.2">
      <c r="A86" s="53" t="s">
        <v>640</v>
      </c>
      <c r="B86" s="53" t="s">
        <v>641</v>
      </c>
      <c r="C86" s="53">
        <v>1001</v>
      </c>
      <c r="D86" s="54" t="s">
        <v>776</v>
      </c>
    </row>
    <row r="87" spans="1:4" x14ac:dyDescent="0.2">
      <c r="A87" s="53" t="s">
        <v>319</v>
      </c>
      <c r="B87" s="53" t="s">
        <v>643</v>
      </c>
      <c r="C87" s="53">
        <v>1001</v>
      </c>
      <c r="D87" s="54" t="s">
        <v>776</v>
      </c>
    </row>
    <row r="88" spans="1:4" x14ac:dyDescent="0.2">
      <c r="A88" s="53" t="s">
        <v>646</v>
      </c>
      <c r="B88" s="53" t="s">
        <v>514</v>
      </c>
      <c r="C88" s="53">
        <v>1001</v>
      </c>
      <c r="D88" s="54" t="s">
        <v>776</v>
      </c>
    </row>
    <row r="89" spans="1:4" x14ac:dyDescent="0.2">
      <c r="A89" s="53" t="s">
        <v>321</v>
      </c>
      <c r="B89" s="53" t="s">
        <v>436</v>
      </c>
      <c r="C89" s="53">
        <v>1001</v>
      </c>
      <c r="D89" s="54" t="s">
        <v>776</v>
      </c>
    </row>
    <row r="90" spans="1:4" x14ac:dyDescent="0.2">
      <c r="A90" s="53" t="s">
        <v>323</v>
      </c>
      <c r="B90" s="53" t="s">
        <v>650</v>
      </c>
      <c r="C90" s="53">
        <v>1001</v>
      </c>
      <c r="D90" s="54" t="s">
        <v>776</v>
      </c>
    </row>
    <row r="91" spans="1:4" x14ac:dyDescent="0.2">
      <c r="A91" s="53" t="s">
        <v>653</v>
      </c>
      <c r="B91" s="53" t="s">
        <v>654</v>
      </c>
      <c r="C91" s="53">
        <v>1001</v>
      </c>
      <c r="D91" s="54" t="s">
        <v>776</v>
      </c>
    </row>
    <row r="92" spans="1:4" x14ac:dyDescent="0.2">
      <c r="A92" s="53" t="s">
        <v>656</v>
      </c>
      <c r="B92" s="53" t="s">
        <v>657</v>
      </c>
      <c r="C92" s="53">
        <v>1001</v>
      </c>
      <c r="D92" s="54" t="s">
        <v>776</v>
      </c>
    </row>
    <row r="93" spans="1:4" x14ac:dyDescent="0.2">
      <c r="A93" s="53" t="s">
        <v>660</v>
      </c>
      <c r="B93" s="53" t="s">
        <v>661</v>
      </c>
      <c r="C93" s="53">
        <v>1001</v>
      </c>
      <c r="D93" s="54" t="s">
        <v>776</v>
      </c>
    </row>
    <row r="94" spans="1:4" x14ac:dyDescent="0.2">
      <c r="A94" s="53" t="s">
        <v>664</v>
      </c>
      <c r="B94" s="53" t="s">
        <v>665</v>
      </c>
      <c r="C94" s="53">
        <v>1001</v>
      </c>
      <c r="D94" s="54" t="s">
        <v>776</v>
      </c>
    </row>
    <row r="95" spans="1:4" x14ac:dyDescent="0.2">
      <c r="A95" s="53" t="s">
        <v>326</v>
      </c>
      <c r="B95" s="53" t="s">
        <v>668</v>
      </c>
      <c r="C95" s="53">
        <v>1001</v>
      </c>
      <c r="D95" s="54" t="s">
        <v>776</v>
      </c>
    </row>
    <row r="96" spans="1:4" x14ac:dyDescent="0.2">
      <c r="A96" s="53" t="s">
        <v>327</v>
      </c>
      <c r="B96" s="53" t="s">
        <v>671</v>
      </c>
      <c r="C96" s="53">
        <v>1001</v>
      </c>
      <c r="D96" s="54" t="s">
        <v>776</v>
      </c>
    </row>
    <row r="97" spans="1:4" x14ac:dyDescent="0.2">
      <c r="A97" s="53" t="s">
        <v>674</v>
      </c>
      <c r="B97" s="53" t="s">
        <v>675</v>
      </c>
      <c r="C97" s="53">
        <v>1001</v>
      </c>
      <c r="D97" s="54" t="s">
        <v>776</v>
      </c>
    </row>
    <row r="98" spans="1:4" x14ac:dyDescent="0.2">
      <c r="A98" s="53" t="s">
        <v>329</v>
      </c>
      <c r="B98" s="53" t="s">
        <v>677</v>
      </c>
      <c r="C98" s="53">
        <v>1001</v>
      </c>
      <c r="D98" s="54" t="s">
        <v>776</v>
      </c>
    </row>
    <row r="99" spans="1:4" x14ac:dyDescent="0.2">
      <c r="A99" s="53" t="s">
        <v>330</v>
      </c>
      <c r="B99" s="53" t="s">
        <v>679</v>
      </c>
      <c r="C99" s="53">
        <v>1001</v>
      </c>
      <c r="D99" s="54" t="s">
        <v>776</v>
      </c>
    </row>
    <row r="100" spans="1:4" x14ac:dyDescent="0.2">
      <c r="A100" s="53" t="s">
        <v>682</v>
      </c>
      <c r="B100" s="53" t="s">
        <v>683</v>
      </c>
      <c r="C100" s="53">
        <v>1001</v>
      </c>
      <c r="D100" s="54" t="s">
        <v>776</v>
      </c>
    </row>
    <row r="101" spans="1:4" x14ac:dyDescent="0.2">
      <c r="A101" s="53" t="s">
        <v>331</v>
      </c>
      <c r="B101" s="53" t="s">
        <v>686</v>
      </c>
      <c r="C101" s="53">
        <v>1001</v>
      </c>
      <c r="D101" s="54" t="s">
        <v>776</v>
      </c>
    </row>
    <row r="102" spans="1:4" x14ac:dyDescent="0.2">
      <c r="A102" s="53" t="s">
        <v>689</v>
      </c>
      <c r="B102" s="53" t="s">
        <v>689</v>
      </c>
      <c r="C102" s="53">
        <v>1001</v>
      </c>
      <c r="D102" s="54" t="s">
        <v>776</v>
      </c>
    </row>
    <row r="103" spans="1:4" x14ac:dyDescent="0.2">
      <c r="A103" s="53" t="s">
        <v>692</v>
      </c>
      <c r="B103" s="53" t="s">
        <v>693</v>
      </c>
      <c r="C103" s="53">
        <v>0</v>
      </c>
      <c r="D103" s="54" t="s">
        <v>776</v>
      </c>
    </row>
    <row r="104" spans="1:4" x14ac:dyDescent="0.2">
      <c r="A104" s="53" t="s">
        <v>338</v>
      </c>
      <c r="B104" s="53" t="s">
        <v>524</v>
      </c>
      <c r="C104" s="53">
        <v>1001</v>
      </c>
      <c r="D104" s="54" t="s">
        <v>776</v>
      </c>
    </row>
    <row r="105" spans="1:4" x14ac:dyDescent="0.2">
      <c r="A105" s="53" t="s">
        <v>339</v>
      </c>
      <c r="B105" s="53" t="s">
        <v>514</v>
      </c>
      <c r="C105" s="53">
        <v>1001</v>
      </c>
      <c r="D105" s="54" t="s">
        <v>776</v>
      </c>
    </row>
    <row r="106" spans="1:4" x14ac:dyDescent="0.2">
      <c r="A106" s="53" t="s">
        <v>698</v>
      </c>
      <c r="B106" s="53" t="s">
        <v>542</v>
      </c>
      <c r="C106" s="53">
        <v>1001</v>
      </c>
      <c r="D106" s="54" t="s">
        <v>776</v>
      </c>
    </row>
    <row r="107" spans="1:4" x14ac:dyDescent="0.2">
      <c r="A107" s="53" t="s">
        <v>701</v>
      </c>
      <c r="B107" s="53" t="s">
        <v>441</v>
      </c>
      <c r="C107" s="53">
        <v>1001</v>
      </c>
      <c r="D107" s="54" t="s">
        <v>776</v>
      </c>
    </row>
    <row r="108" spans="1:4" x14ac:dyDescent="0.2">
      <c r="A108" s="53" t="s">
        <v>354</v>
      </c>
      <c r="B108" s="53" t="s">
        <v>704</v>
      </c>
      <c r="C108" s="53">
        <v>1001</v>
      </c>
      <c r="D108" s="54" t="s">
        <v>776</v>
      </c>
    </row>
    <row r="109" spans="1:4" x14ac:dyDescent="0.2">
      <c r="A109" s="53" t="s">
        <v>707</v>
      </c>
      <c r="B109" s="53" t="s">
        <v>708</v>
      </c>
      <c r="C109" s="53">
        <v>2061</v>
      </c>
      <c r="D109" s="54" t="s">
        <v>776</v>
      </c>
    </row>
    <row r="110" spans="1:4" x14ac:dyDescent="0.2">
      <c r="A110" s="53" t="s">
        <v>711</v>
      </c>
      <c r="B110" s="53" t="s">
        <v>712</v>
      </c>
      <c r="C110" s="53">
        <v>1001</v>
      </c>
      <c r="D110" s="54" t="s">
        <v>776</v>
      </c>
    </row>
    <row r="111" spans="1:4" x14ac:dyDescent="0.2">
      <c r="A111" s="53" t="s">
        <v>355</v>
      </c>
      <c r="B111" s="53" t="s">
        <v>713</v>
      </c>
      <c r="C111" s="53">
        <v>1001</v>
      </c>
      <c r="D111" s="54" t="s">
        <v>776</v>
      </c>
    </row>
    <row r="112" spans="1:4" x14ac:dyDescent="0.2">
      <c r="A112" s="53" t="s">
        <v>357</v>
      </c>
      <c r="B112" s="53" t="s">
        <v>716</v>
      </c>
      <c r="C112" s="53">
        <v>1001</v>
      </c>
      <c r="D112" s="54" t="s">
        <v>776</v>
      </c>
    </row>
    <row r="113" spans="1:4" x14ac:dyDescent="0.2">
      <c r="A113" s="53" t="s">
        <v>718</v>
      </c>
      <c r="B113" s="53" t="s">
        <v>719</v>
      </c>
      <c r="C113" s="53">
        <v>1001</v>
      </c>
      <c r="D113" s="54" t="s">
        <v>776</v>
      </c>
    </row>
    <row r="114" spans="1:4" x14ac:dyDescent="0.2">
      <c r="A114" s="53" t="s">
        <v>721</v>
      </c>
      <c r="B114" s="53" t="s">
        <v>722</v>
      </c>
      <c r="C114" s="53">
        <v>1001</v>
      </c>
      <c r="D114" s="54" t="s">
        <v>776</v>
      </c>
    </row>
    <row r="115" spans="1:4" x14ac:dyDescent="0.2">
      <c r="A115" s="53" t="s">
        <v>359</v>
      </c>
      <c r="B115" s="53" t="s">
        <v>724</v>
      </c>
      <c r="C115" s="53">
        <v>1001</v>
      </c>
      <c r="D115" s="54" t="s">
        <v>776</v>
      </c>
    </row>
    <row r="116" spans="1:4" x14ac:dyDescent="0.2">
      <c r="A116" s="53" t="s">
        <v>360</v>
      </c>
      <c r="B116" s="53" t="s">
        <v>725</v>
      </c>
      <c r="C116" s="53">
        <v>1001</v>
      </c>
      <c r="D116" s="54" t="s">
        <v>776</v>
      </c>
    </row>
    <row r="117" spans="1:4" x14ac:dyDescent="0.2">
      <c r="A117" s="53" t="s">
        <v>728</v>
      </c>
      <c r="B117" s="53" t="s">
        <v>729</v>
      </c>
      <c r="C117" s="53">
        <v>1001</v>
      </c>
      <c r="D117" s="54" t="s">
        <v>776</v>
      </c>
    </row>
    <row r="118" spans="1:4" x14ac:dyDescent="0.2">
      <c r="A118" s="53" t="s">
        <v>361</v>
      </c>
      <c r="B118" s="53" t="s">
        <v>551</v>
      </c>
      <c r="C118" s="53">
        <v>1001</v>
      </c>
      <c r="D118" s="54" t="s">
        <v>776</v>
      </c>
    </row>
    <row r="119" spans="1:4" x14ac:dyDescent="0.2">
      <c r="A119" s="53" t="s">
        <v>734</v>
      </c>
      <c r="B119" s="53" t="s">
        <v>735</v>
      </c>
      <c r="C119" s="53">
        <v>1001</v>
      </c>
      <c r="D119" s="54" t="s">
        <v>776</v>
      </c>
    </row>
    <row r="120" spans="1:4" x14ac:dyDescent="0.2">
      <c r="A120" s="53" t="s">
        <v>738</v>
      </c>
      <c r="B120" s="53" t="s">
        <v>739</v>
      </c>
      <c r="C120" s="53">
        <v>1001</v>
      </c>
      <c r="D120" s="54" t="s">
        <v>776</v>
      </c>
    </row>
    <row r="121" spans="1:4" x14ac:dyDescent="0.2">
      <c r="A121" s="53" t="s">
        <v>742</v>
      </c>
      <c r="B121" s="53" t="s">
        <v>743</v>
      </c>
      <c r="C121" s="53">
        <v>1001</v>
      </c>
      <c r="D121" s="54" t="s">
        <v>776</v>
      </c>
    </row>
    <row r="122" spans="1:4" x14ac:dyDescent="0.2">
      <c r="A122" s="53" t="s">
        <v>746</v>
      </c>
      <c r="B122" s="53" t="s">
        <v>747</v>
      </c>
      <c r="C122" s="53">
        <v>1001</v>
      </c>
      <c r="D122" s="54" t="s">
        <v>776</v>
      </c>
    </row>
    <row r="123" spans="1:4" x14ac:dyDescent="0.2">
      <c r="A123" s="53" t="s">
        <v>362</v>
      </c>
      <c r="B123" s="53" t="s">
        <v>750</v>
      </c>
      <c r="C123" s="53">
        <v>1001</v>
      </c>
      <c r="D123" s="54" t="s">
        <v>776</v>
      </c>
    </row>
    <row r="124" spans="1:4" x14ac:dyDescent="0.2">
      <c r="A124" s="53" t="s">
        <v>751</v>
      </c>
      <c r="B124" s="53" t="s">
        <v>719</v>
      </c>
      <c r="C124" s="53">
        <v>1001</v>
      </c>
      <c r="D124" s="54" t="s">
        <v>776</v>
      </c>
    </row>
    <row r="125" spans="1:4" x14ac:dyDescent="0.2">
      <c r="A125" s="53" t="s">
        <v>752</v>
      </c>
      <c r="B125" s="53" t="s">
        <v>753</v>
      </c>
      <c r="C125" s="53">
        <v>1001</v>
      </c>
      <c r="D125" s="54" t="s">
        <v>776</v>
      </c>
    </row>
    <row r="126" spans="1:4" x14ac:dyDescent="0.2">
      <c r="A126" s="53" t="s">
        <v>237</v>
      </c>
      <c r="B126" s="53" t="s">
        <v>429</v>
      </c>
      <c r="C126" s="53">
        <v>4046</v>
      </c>
      <c r="D126" s="54" t="s">
        <v>776</v>
      </c>
    </row>
    <row r="127" spans="1:4" x14ac:dyDescent="0.2">
      <c r="A127" s="53" t="s">
        <v>432</v>
      </c>
      <c r="B127" s="53" t="s">
        <v>433</v>
      </c>
      <c r="C127" s="53">
        <v>4045</v>
      </c>
      <c r="D127" s="54" t="s">
        <v>776</v>
      </c>
    </row>
    <row r="128" spans="1:4" x14ac:dyDescent="0.2">
      <c r="A128" s="53" t="s">
        <v>238</v>
      </c>
      <c r="B128" s="53" t="s">
        <v>436</v>
      </c>
      <c r="C128" s="53">
        <v>1001</v>
      </c>
      <c r="D128" s="54" t="s">
        <v>776</v>
      </c>
    </row>
    <row r="129" spans="1:4" x14ac:dyDescent="0.2">
      <c r="A129" s="53" t="s">
        <v>239</v>
      </c>
      <c r="B129" s="53" t="s">
        <v>438</v>
      </c>
      <c r="C129" s="53">
        <v>1001</v>
      </c>
      <c r="D129" s="54" t="s">
        <v>776</v>
      </c>
    </row>
    <row r="130" spans="1:4" x14ac:dyDescent="0.2">
      <c r="A130" s="53" t="s">
        <v>240</v>
      </c>
      <c r="B130" s="53" t="s">
        <v>440</v>
      </c>
      <c r="C130" s="53">
        <v>14032</v>
      </c>
      <c r="D130" s="54" t="s">
        <v>776</v>
      </c>
    </row>
    <row r="131" spans="1:4" x14ac:dyDescent="0.2">
      <c r="A131" s="53" t="s">
        <v>241</v>
      </c>
      <c r="B131" s="53" t="s">
        <v>442</v>
      </c>
      <c r="C131" s="53">
        <v>61065</v>
      </c>
      <c r="D131" s="54" t="s">
        <v>776</v>
      </c>
    </row>
    <row r="132" spans="1:4" x14ac:dyDescent="0.2">
      <c r="A132" s="53" t="s">
        <v>242</v>
      </c>
      <c r="B132" s="53" t="s">
        <v>445</v>
      </c>
      <c r="C132" s="53">
        <v>14113</v>
      </c>
      <c r="D132" s="54" t="s">
        <v>776</v>
      </c>
    </row>
    <row r="133" spans="1:4" x14ac:dyDescent="0.2">
      <c r="A133" s="53" t="s">
        <v>243</v>
      </c>
      <c r="B133" s="53" t="s">
        <v>447</v>
      </c>
      <c r="C133" s="53">
        <v>13012</v>
      </c>
      <c r="D133" s="54" t="s">
        <v>776</v>
      </c>
    </row>
    <row r="134" spans="1:4" x14ac:dyDescent="0.2">
      <c r="A134" s="53" t="s">
        <v>244</v>
      </c>
      <c r="B134" s="53" t="s">
        <v>449</v>
      </c>
      <c r="C134" s="53">
        <v>14049</v>
      </c>
      <c r="D134" s="54" t="s">
        <v>776</v>
      </c>
    </row>
    <row r="135" spans="1:4" x14ac:dyDescent="0.2">
      <c r="A135" s="53" t="s">
        <v>245</v>
      </c>
      <c r="B135" s="53" t="s">
        <v>451</v>
      </c>
      <c r="C135" s="53">
        <v>57026</v>
      </c>
      <c r="D135" s="54" t="s">
        <v>776</v>
      </c>
    </row>
    <row r="136" spans="1:4" x14ac:dyDescent="0.2">
      <c r="A136" s="53" t="s">
        <v>246</v>
      </c>
      <c r="B136" s="53" t="s">
        <v>454</v>
      </c>
      <c r="C136" s="53">
        <v>1001</v>
      </c>
      <c r="D136" s="54" t="s">
        <v>776</v>
      </c>
    </row>
    <row r="137" spans="1:4" x14ac:dyDescent="0.2">
      <c r="A137" s="53" t="s">
        <v>247</v>
      </c>
      <c r="B137" s="53" t="s">
        <v>456</v>
      </c>
      <c r="C137" s="53">
        <v>1001</v>
      </c>
      <c r="D137" s="54" t="s">
        <v>776</v>
      </c>
    </row>
    <row r="138" spans="1:4" x14ac:dyDescent="0.2">
      <c r="A138" s="53" t="s">
        <v>248</v>
      </c>
      <c r="B138" s="53" t="s">
        <v>458</v>
      </c>
      <c r="C138" s="53">
        <v>1001</v>
      </c>
      <c r="D138" s="54" t="s">
        <v>776</v>
      </c>
    </row>
    <row r="139" spans="1:4" x14ac:dyDescent="0.2">
      <c r="A139" s="53" t="s">
        <v>249</v>
      </c>
      <c r="B139" s="53" t="s">
        <v>461</v>
      </c>
      <c r="C139" s="53">
        <v>13035</v>
      </c>
      <c r="D139" s="54" t="s">
        <v>776</v>
      </c>
    </row>
    <row r="140" spans="1:4" x14ac:dyDescent="0.2">
      <c r="A140" s="53" t="s">
        <v>250</v>
      </c>
      <c r="B140" s="53" t="s">
        <v>463</v>
      </c>
      <c r="C140" s="53">
        <v>1001</v>
      </c>
      <c r="D140" s="54" t="s">
        <v>776</v>
      </c>
    </row>
    <row r="141" spans="1:4" x14ac:dyDescent="0.2">
      <c r="A141" s="53" t="s">
        <v>252</v>
      </c>
      <c r="B141" s="53" t="s">
        <v>465</v>
      </c>
      <c r="C141" s="53">
        <v>4047</v>
      </c>
      <c r="D141" s="54" t="s">
        <v>776</v>
      </c>
    </row>
    <row r="142" spans="1:4" x14ac:dyDescent="0.2">
      <c r="A142" s="53" t="s">
        <v>253</v>
      </c>
      <c r="B142" s="53" t="s">
        <v>467</v>
      </c>
      <c r="C142" s="53">
        <v>1001</v>
      </c>
      <c r="D142" s="54" t="s">
        <v>776</v>
      </c>
    </row>
    <row r="143" spans="1:4" x14ac:dyDescent="0.2">
      <c r="A143" s="53" t="s">
        <v>254</v>
      </c>
      <c r="B143" s="53" t="s">
        <v>469</v>
      </c>
      <c r="C143" s="53">
        <v>61064</v>
      </c>
      <c r="D143" s="54" t="s">
        <v>776</v>
      </c>
    </row>
    <row r="144" spans="1:4" x14ac:dyDescent="0.2">
      <c r="A144" s="53" t="s">
        <v>255</v>
      </c>
      <c r="B144" s="53" t="s">
        <v>471</v>
      </c>
      <c r="C144" s="53">
        <v>1001</v>
      </c>
      <c r="D144" s="54" t="s">
        <v>776</v>
      </c>
    </row>
    <row r="145" spans="1:4" x14ac:dyDescent="0.2">
      <c r="A145" s="53" t="s">
        <v>473</v>
      </c>
      <c r="B145" s="53" t="s">
        <v>474</v>
      </c>
      <c r="C145" s="53">
        <v>1001</v>
      </c>
      <c r="D145" s="54" t="s">
        <v>776</v>
      </c>
    </row>
    <row r="146" spans="1:4" x14ac:dyDescent="0.2">
      <c r="A146" s="53" t="s">
        <v>256</v>
      </c>
      <c r="B146" s="53" t="s">
        <v>476</v>
      </c>
      <c r="C146" s="53">
        <v>5039</v>
      </c>
      <c r="D146" s="54" t="s">
        <v>776</v>
      </c>
    </row>
    <row r="147" spans="1:4" x14ac:dyDescent="0.2">
      <c r="A147" s="53" t="s">
        <v>257</v>
      </c>
      <c r="B147" s="53" t="s">
        <v>478</v>
      </c>
      <c r="C147" s="53">
        <v>1001</v>
      </c>
      <c r="D147" s="54" t="s">
        <v>776</v>
      </c>
    </row>
    <row r="148" spans="1:4" x14ac:dyDescent="0.2">
      <c r="A148" s="53" t="s">
        <v>258</v>
      </c>
      <c r="B148" s="53" t="s">
        <v>481</v>
      </c>
      <c r="C148" s="53">
        <v>1001</v>
      </c>
      <c r="D148" s="54" t="s">
        <v>776</v>
      </c>
    </row>
    <row r="149" spans="1:4" x14ac:dyDescent="0.2">
      <c r="A149" s="53" t="s">
        <v>259</v>
      </c>
      <c r="B149" s="53" t="s">
        <v>483</v>
      </c>
      <c r="C149" s="53">
        <v>15020</v>
      </c>
      <c r="D149" s="54" t="s">
        <v>776</v>
      </c>
    </row>
    <row r="150" spans="1:4" x14ac:dyDescent="0.2">
      <c r="A150" s="53" t="s">
        <v>260</v>
      </c>
      <c r="B150" s="53" t="s">
        <v>485</v>
      </c>
      <c r="C150" s="53">
        <v>4031</v>
      </c>
      <c r="D150" s="54" t="s">
        <v>776</v>
      </c>
    </row>
    <row r="151" spans="1:4" x14ac:dyDescent="0.2">
      <c r="A151" s="53" t="s">
        <v>261</v>
      </c>
      <c r="B151" s="53" t="s">
        <v>487</v>
      </c>
      <c r="C151" s="53">
        <v>1001</v>
      </c>
      <c r="D151" s="54" t="s">
        <v>776</v>
      </c>
    </row>
    <row r="152" spans="1:4" x14ac:dyDescent="0.2">
      <c r="A152" s="53" t="s">
        <v>489</v>
      </c>
      <c r="B152" s="53" t="s">
        <v>490</v>
      </c>
      <c r="C152" s="53">
        <v>57033</v>
      </c>
      <c r="D152" s="54" t="s">
        <v>776</v>
      </c>
    </row>
    <row r="153" spans="1:4" x14ac:dyDescent="0.2">
      <c r="A153" s="53" t="s">
        <v>492</v>
      </c>
      <c r="B153" s="53" t="s">
        <v>493</v>
      </c>
      <c r="C153" s="53">
        <v>1001</v>
      </c>
      <c r="D153" s="54" t="s">
        <v>776</v>
      </c>
    </row>
    <row r="154" spans="1:4" x14ac:dyDescent="0.2">
      <c r="A154" s="53" t="s">
        <v>262</v>
      </c>
      <c r="B154" s="53" t="s">
        <v>495</v>
      </c>
      <c r="C154" s="53">
        <v>13034</v>
      </c>
      <c r="D154" s="54" t="s">
        <v>776</v>
      </c>
    </row>
    <row r="155" spans="1:4" x14ac:dyDescent="0.2">
      <c r="A155" s="53" t="s">
        <v>263</v>
      </c>
      <c r="B155" s="53" t="s">
        <v>497</v>
      </c>
      <c r="C155" s="53">
        <v>1001</v>
      </c>
      <c r="D155" s="54" t="s">
        <v>776</v>
      </c>
    </row>
    <row r="156" spans="1:4" x14ac:dyDescent="0.2">
      <c r="A156" s="53" t="s">
        <v>264</v>
      </c>
      <c r="B156" s="53" t="s">
        <v>499</v>
      </c>
      <c r="C156" s="53">
        <v>14028</v>
      </c>
      <c r="D156" s="54" t="s">
        <v>776</v>
      </c>
    </row>
    <row r="157" spans="1:4" x14ac:dyDescent="0.2">
      <c r="A157" s="53" t="s">
        <v>501</v>
      </c>
      <c r="B157" s="53" t="s">
        <v>502</v>
      </c>
      <c r="C157" s="53">
        <v>1001</v>
      </c>
      <c r="D157" s="54" t="s">
        <v>776</v>
      </c>
    </row>
    <row r="158" spans="1:4" x14ac:dyDescent="0.2">
      <c r="A158" s="53" t="s">
        <v>265</v>
      </c>
      <c r="B158" s="53" t="s">
        <v>504</v>
      </c>
      <c r="C158" s="53">
        <v>13013</v>
      </c>
      <c r="D158" s="54" t="s">
        <v>776</v>
      </c>
    </row>
    <row r="159" spans="1:4" x14ac:dyDescent="0.2">
      <c r="A159" s="53" t="s">
        <v>266</v>
      </c>
      <c r="B159" s="53" t="s">
        <v>506</v>
      </c>
      <c r="C159" s="53">
        <v>14090</v>
      </c>
      <c r="D159" s="54" t="s">
        <v>776</v>
      </c>
    </row>
    <row r="160" spans="1:4" x14ac:dyDescent="0.2">
      <c r="A160" s="53" t="s">
        <v>267</v>
      </c>
      <c r="B160" s="53" t="s">
        <v>508</v>
      </c>
      <c r="C160" s="53">
        <v>1001</v>
      </c>
      <c r="D160" s="54" t="s">
        <v>776</v>
      </c>
    </row>
    <row r="161" spans="1:4" x14ac:dyDescent="0.2">
      <c r="A161" s="53" t="s">
        <v>268</v>
      </c>
      <c r="B161" s="53" t="s">
        <v>510</v>
      </c>
      <c r="C161" s="53">
        <v>1001</v>
      </c>
      <c r="D161" s="54" t="s">
        <v>776</v>
      </c>
    </row>
    <row r="162" spans="1:4" x14ac:dyDescent="0.2">
      <c r="A162" s="53" t="s">
        <v>269</v>
      </c>
      <c r="B162" s="53" t="s">
        <v>512</v>
      </c>
      <c r="C162" s="53">
        <v>2152</v>
      </c>
      <c r="D162" s="54" t="s">
        <v>776</v>
      </c>
    </row>
    <row r="163" spans="1:4" x14ac:dyDescent="0.2">
      <c r="A163" s="53" t="s">
        <v>270</v>
      </c>
      <c r="B163" s="53" t="s">
        <v>515</v>
      </c>
      <c r="C163" s="53">
        <v>13053</v>
      </c>
      <c r="D163" s="54" t="s">
        <v>776</v>
      </c>
    </row>
    <row r="164" spans="1:4" x14ac:dyDescent="0.2">
      <c r="A164" s="53" t="s">
        <v>271</v>
      </c>
      <c r="B164" s="53" t="s">
        <v>517</v>
      </c>
      <c r="C164" s="53">
        <v>14056</v>
      </c>
      <c r="D164" s="54" t="s">
        <v>776</v>
      </c>
    </row>
    <row r="165" spans="1:4" x14ac:dyDescent="0.2">
      <c r="A165" s="53" t="s">
        <v>519</v>
      </c>
      <c r="B165" s="53" t="s">
        <v>520</v>
      </c>
      <c r="C165" s="53">
        <v>2152</v>
      </c>
      <c r="D165" s="54" t="s">
        <v>776</v>
      </c>
    </row>
    <row r="166" spans="1:4" x14ac:dyDescent="0.2">
      <c r="A166" s="53" t="s">
        <v>272</v>
      </c>
      <c r="B166" s="53" t="s">
        <v>523</v>
      </c>
      <c r="C166" s="53">
        <v>1001</v>
      </c>
      <c r="D166" s="54" t="s">
        <v>776</v>
      </c>
    </row>
    <row r="167" spans="1:4" x14ac:dyDescent="0.2">
      <c r="A167" s="53" t="s">
        <v>273</v>
      </c>
      <c r="B167" s="53" t="s">
        <v>525</v>
      </c>
      <c r="C167" s="53">
        <v>2048</v>
      </c>
      <c r="D167" s="54" t="s">
        <v>776</v>
      </c>
    </row>
    <row r="168" spans="1:4" x14ac:dyDescent="0.2">
      <c r="A168" s="53" t="s">
        <v>274</v>
      </c>
      <c r="B168" s="53" t="s">
        <v>527</v>
      </c>
      <c r="C168" s="53">
        <v>5027</v>
      </c>
      <c r="D168" s="54" t="s">
        <v>776</v>
      </c>
    </row>
    <row r="169" spans="1:4" x14ac:dyDescent="0.2">
      <c r="A169" s="53" t="s">
        <v>275</v>
      </c>
      <c r="B169" s="53" t="s">
        <v>529</v>
      </c>
      <c r="C169" s="53">
        <v>1001</v>
      </c>
      <c r="D169" s="54" t="s">
        <v>776</v>
      </c>
    </row>
    <row r="170" spans="1:4" x14ac:dyDescent="0.2">
      <c r="A170" s="53" t="s">
        <v>276</v>
      </c>
      <c r="B170" s="53" t="s">
        <v>531</v>
      </c>
      <c r="C170" s="53">
        <v>25030</v>
      </c>
      <c r="D170" s="54" t="s">
        <v>776</v>
      </c>
    </row>
    <row r="171" spans="1:4" x14ac:dyDescent="0.2">
      <c r="A171" s="53" t="s">
        <v>277</v>
      </c>
      <c r="B171" s="53" t="s">
        <v>534</v>
      </c>
      <c r="C171" s="53">
        <v>15093</v>
      </c>
      <c r="D171" s="54" t="s">
        <v>776</v>
      </c>
    </row>
    <row r="172" spans="1:4" x14ac:dyDescent="0.2">
      <c r="A172" s="53" t="s">
        <v>278</v>
      </c>
      <c r="B172" s="53" t="s">
        <v>536</v>
      </c>
      <c r="C172" s="53">
        <v>25029</v>
      </c>
      <c r="D172" s="54" t="s">
        <v>776</v>
      </c>
    </row>
    <row r="173" spans="1:4" x14ac:dyDescent="0.2">
      <c r="A173" s="53" t="s">
        <v>279</v>
      </c>
      <c r="B173" s="53" t="s">
        <v>538</v>
      </c>
      <c r="C173" s="53">
        <v>14014</v>
      </c>
      <c r="D173" s="54" t="s">
        <v>776</v>
      </c>
    </row>
    <row r="174" spans="1:4" x14ac:dyDescent="0.2">
      <c r="A174" s="53" t="s">
        <v>541</v>
      </c>
      <c r="B174" s="53" t="s">
        <v>542</v>
      </c>
      <c r="C174" s="53">
        <v>1001</v>
      </c>
      <c r="D174" s="54" t="s">
        <v>776</v>
      </c>
    </row>
    <row r="175" spans="1:4" x14ac:dyDescent="0.2">
      <c r="A175" s="53" t="s">
        <v>280</v>
      </c>
      <c r="B175" s="53" t="s">
        <v>544</v>
      </c>
      <c r="C175" s="53">
        <v>61062</v>
      </c>
      <c r="D175" s="54" t="s">
        <v>776</v>
      </c>
    </row>
    <row r="176" spans="1:4" x14ac:dyDescent="0.2">
      <c r="A176" s="53" t="s">
        <v>281</v>
      </c>
      <c r="B176" s="53" t="s">
        <v>546</v>
      </c>
      <c r="C176" s="53">
        <v>1001</v>
      </c>
      <c r="D176" s="54" t="s">
        <v>776</v>
      </c>
    </row>
    <row r="177" spans="1:4" x14ac:dyDescent="0.2">
      <c r="A177" s="53" t="s">
        <v>283</v>
      </c>
      <c r="B177" s="53" t="s">
        <v>548</v>
      </c>
      <c r="C177" s="53">
        <v>57149</v>
      </c>
      <c r="D177" s="54" t="s">
        <v>776</v>
      </c>
    </row>
    <row r="178" spans="1:4" x14ac:dyDescent="0.2">
      <c r="A178" s="53" t="s">
        <v>284</v>
      </c>
      <c r="B178" s="53" t="s">
        <v>550</v>
      </c>
      <c r="C178" s="53">
        <v>4021</v>
      </c>
      <c r="D178" s="54" t="s">
        <v>776</v>
      </c>
    </row>
    <row r="179" spans="1:4" x14ac:dyDescent="0.2">
      <c r="A179" s="53" t="s">
        <v>285</v>
      </c>
      <c r="B179" s="53" t="s">
        <v>552</v>
      </c>
      <c r="C179" s="53">
        <v>1001</v>
      </c>
      <c r="D179" s="54" t="s">
        <v>776</v>
      </c>
    </row>
    <row r="180" spans="1:4" x14ac:dyDescent="0.2">
      <c r="A180" s="53" t="s">
        <v>286</v>
      </c>
      <c r="B180" s="53" t="s">
        <v>554</v>
      </c>
      <c r="C180" s="53">
        <v>4040</v>
      </c>
      <c r="D180" s="54" t="s">
        <v>776</v>
      </c>
    </row>
    <row r="181" spans="1:4" x14ac:dyDescent="0.2">
      <c r="A181" s="53" t="s">
        <v>287</v>
      </c>
      <c r="B181" s="53" t="s">
        <v>557</v>
      </c>
      <c r="C181" s="53">
        <v>57024</v>
      </c>
      <c r="D181" s="54" t="s">
        <v>776</v>
      </c>
    </row>
    <row r="182" spans="1:4" x14ac:dyDescent="0.2">
      <c r="A182" s="53" t="s">
        <v>288</v>
      </c>
      <c r="B182" s="53" t="s">
        <v>560</v>
      </c>
      <c r="C182" s="53">
        <v>1001</v>
      </c>
      <c r="D182" s="54" t="s">
        <v>776</v>
      </c>
    </row>
    <row r="183" spans="1:4" x14ac:dyDescent="0.2">
      <c r="A183" s="53" t="s">
        <v>290</v>
      </c>
      <c r="B183" s="53" t="s">
        <v>563</v>
      </c>
      <c r="C183" s="53">
        <v>15015</v>
      </c>
      <c r="D183" s="54" t="s">
        <v>776</v>
      </c>
    </row>
    <row r="184" spans="1:4" x14ac:dyDescent="0.2">
      <c r="A184" s="53" t="s">
        <v>566</v>
      </c>
      <c r="B184" s="53" t="s">
        <v>567</v>
      </c>
      <c r="C184" s="53">
        <v>1001</v>
      </c>
      <c r="D184" s="54" t="s">
        <v>776</v>
      </c>
    </row>
    <row r="185" spans="1:4" x14ac:dyDescent="0.2">
      <c r="A185" s="53" t="s">
        <v>292</v>
      </c>
      <c r="B185" s="53" t="s">
        <v>569</v>
      </c>
      <c r="C185" s="53">
        <v>1001</v>
      </c>
      <c r="D185" s="54" t="s">
        <v>776</v>
      </c>
    </row>
    <row r="186" spans="1:4" x14ac:dyDescent="0.2">
      <c r="A186" s="53" t="s">
        <v>293</v>
      </c>
      <c r="B186" s="53" t="s">
        <v>571</v>
      </c>
      <c r="C186" s="53">
        <v>14022</v>
      </c>
      <c r="D186" s="54" t="s">
        <v>776</v>
      </c>
    </row>
    <row r="187" spans="1:4" x14ac:dyDescent="0.2">
      <c r="A187" s="53" t="s">
        <v>574</v>
      </c>
      <c r="B187" s="53" t="s">
        <v>575</v>
      </c>
      <c r="C187" s="53">
        <v>1001</v>
      </c>
      <c r="D187" s="54" t="s">
        <v>776</v>
      </c>
    </row>
    <row r="188" spans="1:4" x14ac:dyDescent="0.2">
      <c r="A188" s="53" t="s">
        <v>578</v>
      </c>
      <c r="B188" s="53" t="s">
        <v>579</v>
      </c>
      <c r="C188" s="53">
        <v>1001</v>
      </c>
      <c r="D188" s="54" t="s">
        <v>776</v>
      </c>
    </row>
    <row r="189" spans="1:4" x14ac:dyDescent="0.2">
      <c r="A189" s="53" t="s">
        <v>367</v>
      </c>
      <c r="B189" s="53" t="s">
        <v>581</v>
      </c>
      <c r="C189" s="53">
        <v>1001</v>
      </c>
      <c r="D189" s="54" t="s">
        <v>776</v>
      </c>
    </row>
    <row r="190" spans="1:4" x14ac:dyDescent="0.2">
      <c r="A190" s="53" t="s">
        <v>584</v>
      </c>
      <c r="B190" s="53" t="s">
        <v>585</v>
      </c>
      <c r="C190" s="53">
        <v>1001</v>
      </c>
      <c r="D190" s="54" t="s">
        <v>776</v>
      </c>
    </row>
    <row r="191" spans="1:4" x14ac:dyDescent="0.2">
      <c r="A191" s="53" t="s">
        <v>369</v>
      </c>
      <c r="B191" s="53" t="s">
        <v>587</v>
      </c>
      <c r="C191" s="53">
        <v>1001</v>
      </c>
      <c r="D191" s="54" t="s">
        <v>776</v>
      </c>
    </row>
    <row r="192" spans="1:4" x14ac:dyDescent="0.2">
      <c r="A192" s="53" t="s">
        <v>590</v>
      </c>
      <c r="B192" s="53" t="s">
        <v>591</v>
      </c>
      <c r="C192" s="53">
        <v>1001</v>
      </c>
      <c r="D192" s="54" t="s">
        <v>776</v>
      </c>
    </row>
    <row r="193" spans="1:4" x14ac:dyDescent="0.2">
      <c r="A193" s="53" t="s">
        <v>593</v>
      </c>
      <c r="B193" s="53" t="s">
        <v>594</v>
      </c>
      <c r="C193" s="53">
        <v>1001</v>
      </c>
      <c r="D193" s="54" t="s">
        <v>776</v>
      </c>
    </row>
    <row r="194" spans="1:4" x14ac:dyDescent="0.2">
      <c r="A194" s="53" t="s">
        <v>376</v>
      </c>
      <c r="B194" s="53" t="s">
        <v>596</v>
      </c>
      <c r="C194" s="53">
        <v>1001</v>
      </c>
      <c r="D194" s="54" t="s">
        <v>776</v>
      </c>
    </row>
    <row r="195" spans="1:4" x14ac:dyDescent="0.2">
      <c r="A195" s="53" t="s">
        <v>598</v>
      </c>
      <c r="B195" s="53" t="s">
        <v>599</v>
      </c>
      <c r="C195" s="53">
        <v>1001</v>
      </c>
      <c r="D195" s="54" t="s">
        <v>776</v>
      </c>
    </row>
    <row r="196" spans="1:4" x14ac:dyDescent="0.2">
      <c r="A196" s="53" t="s">
        <v>601</v>
      </c>
      <c r="B196" s="53" t="s">
        <v>602</v>
      </c>
      <c r="C196" s="53">
        <v>1001</v>
      </c>
      <c r="D196" s="54" t="s">
        <v>776</v>
      </c>
    </row>
    <row r="197" spans="1:4" x14ac:dyDescent="0.2">
      <c r="A197" s="53" t="s">
        <v>604</v>
      </c>
      <c r="B197" s="53" t="s">
        <v>605</v>
      </c>
      <c r="C197" s="53">
        <v>1001</v>
      </c>
      <c r="D197" s="54" t="s">
        <v>776</v>
      </c>
    </row>
    <row r="198" spans="1:4" x14ac:dyDescent="0.2">
      <c r="A198" s="53" t="s">
        <v>607</v>
      </c>
      <c r="B198" s="53" t="s">
        <v>608</v>
      </c>
      <c r="C198" s="53">
        <v>1001</v>
      </c>
      <c r="D198" s="54" t="s">
        <v>776</v>
      </c>
    </row>
    <row r="199" spans="1:4" x14ac:dyDescent="0.2">
      <c r="A199" s="53" t="s">
        <v>610</v>
      </c>
      <c r="B199" s="53" t="s">
        <v>611</v>
      </c>
      <c r="C199" s="53">
        <v>1001</v>
      </c>
      <c r="D199" s="54" t="s">
        <v>776</v>
      </c>
    </row>
    <row r="200" spans="1:4" x14ac:dyDescent="0.2">
      <c r="A200" s="53" t="s">
        <v>613</v>
      </c>
      <c r="B200" s="53" t="s">
        <v>614</v>
      </c>
      <c r="C200" s="53">
        <v>1001</v>
      </c>
      <c r="D200" s="54" t="s">
        <v>776</v>
      </c>
    </row>
    <row r="201" spans="1:4" x14ac:dyDescent="0.2">
      <c r="A201" s="53" t="s">
        <v>617</v>
      </c>
      <c r="B201" s="53" t="s">
        <v>618</v>
      </c>
      <c r="C201" s="53">
        <v>1001</v>
      </c>
      <c r="D201" s="54" t="s">
        <v>776</v>
      </c>
    </row>
    <row r="202" spans="1:4" x14ac:dyDescent="0.2">
      <c r="A202" s="53" t="s">
        <v>619</v>
      </c>
      <c r="B202" s="53" t="s">
        <v>620</v>
      </c>
      <c r="C202" s="53">
        <v>1001</v>
      </c>
      <c r="D202" s="54" t="s">
        <v>776</v>
      </c>
    </row>
    <row r="203" spans="1:4" x14ac:dyDescent="0.2">
      <c r="A203" s="53" t="s">
        <v>622</v>
      </c>
      <c r="B203" s="53" t="s">
        <v>623</v>
      </c>
      <c r="C203" s="53">
        <v>1001</v>
      </c>
      <c r="D203" s="54" t="s">
        <v>776</v>
      </c>
    </row>
    <row r="204" spans="1:4" x14ac:dyDescent="0.2">
      <c r="A204" s="53" t="s">
        <v>625</v>
      </c>
      <c r="B204" s="53" t="s">
        <v>626</v>
      </c>
      <c r="C204" s="53">
        <v>1001</v>
      </c>
      <c r="D204" s="54" t="s">
        <v>776</v>
      </c>
    </row>
    <row r="205" spans="1:4" x14ac:dyDescent="0.2">
      <c r="A205" s="53" t="s">
        <v>628</v>
      </c>
      <c r="B205" s="53" t="s">
        <v>629</v>
      </c>
      <c r="C205" s="53">
        <v>1001</v>
      </c>
      <c r="D205" s="54" t="s">
        <v>776</v>
      </c>
    </row>
    <row r="206" spans="1:4" x14ac:dyDescent="0.2">
      <c r="A206" s="53" t="s">
        <v>632</v>
      </c>
      <c r="B206" s="53" t="s">
        <v>633</v>
      </c>
      <c r="C206" s="53">
        <v>1001</v>
      </c>
      <c r="D206" s="54" t="s">
        <v>776</v>
      </c>
    </row>
    <row r="207" spans="1:4" x14ac:dyDescent="0.2">
      <c r="A207" s="53" t="s">
        <v>635</v>
      </c>
      <c r="B207" s="53" t="s">
        <v>636</v>
      </c>
      <c r="C207" s="53">
        <v>1001</v>
      </c>
      <c r="D207" s="54" t="s">
        <v>776</v>
      </c>
    </row>
    <row r="208" spans="1:4" x14ac:dyDescent="0.2">
      <c r="A208" s="53" t="s">
        <v>638</v>
      </c>
      <c r="B208" s="53" t="s">
        <v>639</v>
      </c>
      <c r="C208" s="53">
        <v>1001</v>
      </c>
      <c r="D208" s="54" t="s">
        <v>776</v>
      </c>
    </row>
    <row r="209" spans="1:4" x14ac:dyDescent="0.2">
      <c r="A209" s="53" t="s">
        <v>382</v>
      </c>
      <c r="B209" s="53" t="s">
        <v>642</v>
      </c>
      <c r="C209" s="53">
        <v>1001</v>
      </c>
      <c r="D209" s="54" t="s">
        <v>776</v>
      </c>
    </row>
    <row r="210" spans="1:4" x14ac:dyDescent="0.2">
      <c r="A210" s="53" t="s">
        <v>644</v>
      </c>
      <c r="B210" s="53" t="s">
        <v>645</v>
      </c>
      <c r="C210" s="53">
        <v>1001</v>
      </c>
      <c r="D210" s="54" t="s">
        <v>776</v>
      </c>
    </row>
    <row r="211" spans="1:4" x14ac:dyDescent="0.2">
      <c r="A211" s="53" t="s">
        <v>647</v>
      </c>
      <c r="B211" s="53" t="s">
        <v>648</v>
      </c>
      <c r="C211" s="53">
        <v>1001</v>
      </c>
      <c r="D211" s="54" t="s">
        <v>776</v>
      </c>
    </row>
    <row r="212" spans="1:4" x14ac:dyDescent="0.2">
      <c r="A212" s="53" t="s">
        <v>649</v>
      </c>
      <c r="B212" s="53" t="s">
        <v>591</v>
      </c>
      <c r="C212" s="53">
        <v>1001</v>
      </c>
      <c r="D212" s="54" t="s">
        <v>776</v>
      </c>
    </row>
    <row r="213" spans="1:4" x14ac:dyDescent="0.2">
      <c r="A213" s="53" t="s">
        <v>651</v>
      </c>
      <c r="B213" s="53" t="s">
        <v>652</v>
      </c>
      <c r="C213" s="53">
        <v>1001</v>
      </c>
      <c r="D213" s="54" t="s">
        <v>776</v>
      </c>
    </row>
    <row r="214" spans="1:4" x14ac:dyDescent="0.2">
      <c r="A214" s="53" t="s">
        <v>655</v>
      </c>
      <c r="B214" s="53" t="s">
        <v>474</v>
      </c>
      <c r="C214" s="53">
        <v>1001</v>
      </c>
      <c r="D214" s="54" t="s">
        <v>776</v>
      </c>
    </row>
    <row r="215" spans="1:4" x14ac:dyDescent="0.2">
      <c r="A215" s="53" t="s">
        <v>658</v>
      </c>
      <c r="B215" s="53" t="s">
        <v>659</v>
      </c>
      <c r="C215" s="53">
        <v>1001</v>
      </c>
      <c r="D215" s="54" t="s">
        <v>776</v>
      </c>
    </row>
    <row r="216" spans="1:4" x14ac:dyDescent="0.2">
      <c r="A216" s="53" t="s">
        <v>662</v>
      </c>
      <c r="B216" s="53" t="s">
        <v>663</v>
      </c>
      <c r="C216" s="53">
        <v>1001</v>
      </c>
      <c r="D216" s="54" t="s">
        <v>776</v>
      </c>
    </row>
    <row r="217" spans="1:4" x14ac:dyDescent="0.2">
      <c r="A217" s="53" t="s">
        <v>666</v>
      </c>
      <c r="B217" s="53" t="s">
        <v>667</v>
      </c>
      <c r="C217" s="53">
        <v>1001</v>
      </c>
      <c r="D217" s="54" t="s">
        <v>776</v>
      </c>
    </row>
    <row r="218" spans="1:4" x14ac:dyDescent="0.2">
      <c r="A218" s="53" t="s">
        <v>669</v>
      </c>
      <c r="B218" s="53" t="s">
        <v>670</v>
      </c>
      <c r="C218" s="53">
        <v>1001</v>
      </c>
      <c r="D218" s="54" t="s">
        <v>776</v>
      </c>
    </row>
    <row r="219" spans="1:4" x14ac:dyDescent="0.2">
      <c r="A219" s="53" t="s">
        <v>672</v>
      </c>
      <c r="B219" s="53" t="s">
        <v>673</v>
      </c>
      <c r="C219" s="53">
        <v>1001</v>
      </c>
      <c r="D219" s="54" t="s">
        <v>776</v>
      </c>
    </row>
    <row r="220" spans="1:4" x14ac:dyDescent="0.2">
      <c r="A220" s="53" t="s">
        <v>384</v>
      </c>
      <c r="B220" s="53" t="s">
        <v>676</v>
      </c>
      <c r="C220" s="53">
        <v>1001</v>
      </c>
      <c r="D220" s="54" t="s">
        <v>776</v>
      </c>
    </row>
    <row r="221" spans="1:4" x14ac:dyDescent="0.2">
      <c r="A221" s="53" t="s">
        <v>385</v>
      </c>
      <c r="B221" s="53" t="s">
        <v>678</v>
      </c>
      <c r="C221" s="53">
        <v>1001</v>
      </c>
      <c r="D221" s="54" t="s">
        <v>776</v>
      </c>
    </row>
    <row r="222" spans="1:4" x14ac:dyDescent="0.2">
      <c r="A222" s="53" t="s">
        <v>680</v>
      </c>
      <c r="B222" s="53" t="s">
        <v>681</v>
      </c>
      <c r="C222" s="53">
        <v>1001</v>
      </c>
      <c r="D222" s="54" t="s">
        <v>776</v>
      </c>
    </row>
    <row r="223" spans="1:4" x14ac:dyDescent="0.2">
      <c r="A223" s="53" t="s">
        <v>684</v>
      </c>
      <c r="B223" s="53" t="s">
        <v>685</v>
      </c>
      <c r="C223" s="53">
        <v>1001</v>
      </c>
      <c r="D223" s="54" t="s">
        <v>776</v>
      </c>
    </row>
    <row r="224" spans="1:4" x14ac:dyDescent="0.2">
      <c r="A224" s="53" t="s">
        <v>687</v>
      </c>
      <c r="B224" s="53" t="s">
        <v>688</v>
      </c>
      <c r="C224" s="53">
        <v>1001</v>
      </c>
      <c r="D224" s="54" t="s">
        <v>776</v>
      </c>
    </row>
    <row r="225" spans="1:4" x14ac:dyDescent="0.2">
      <c r="A225" s="53" t="s">
        <v>690</v>
      </c>
      <c r="B225" s="53" t="s">
        <v>691</v>
      </c>
      <c r="C225" s="53">
        <v>1001</v>
      </c>
      <c r="D225" s="54" t="s">
        <v>776</v>
      </c>
    </row>
    <row r="226" spans="1:4" x14ac:dyDescent="0.2">
      <c r="A226" s="53" t="s">
        <v>386</v>
      </c>
      <c r="B226" s="53" t="s">
        <v>694</v>
      </c>
      <c r="C226" s="53">
        <v>1001</v>
      </c>
      <c r="D226" s="54" t="s">
        <v>776</v>
      </c>
    </row>
    <row r="227" spans="1:4" x14ac:dyDescent="0.2">
      <c r="A227" s="53" t="s">
        <v>695</v>
      </c>
      <c r="B227" s="53" t="s">
        <v>696</v>
      </c>
      <c r="C227" s="53">
        <v>1001</v>
      </c>
      <c r="D227" s="54" t="s">
        <v>776</v>
      </c>
    </row>
    <row r="228" spans="1:4" x14ac:dyDescent="0.2">
      <c r="A228" s="53" t="s">
        <v>387</v>
      </c>
      <c r="B228" s="53" t="s">
        <v>697</v>
      </c>
      <c r="C228" s="53">
        <v>1001</v>
      </c>
      <c r="D228" s="54" t="s">
        <v>776</v>
      </c>
    </row>
    <row r="229" spans="1:4" x14ac:dyDescent="0.2">
      <c r="A229" s="53" t="s">
        <v>699</v>
      </c>
      <c r="B229" s="53" t="s">
        <v>700</v>
      </c>
      <c r="C229" s="53">
        <v>1001</v>
      </c>
      <c r="D229" s="54" t="s">
        <v>776</v>
      </c>
    </row>
    <row r="230" spans="1:4" x14ac:dyDescent="0.2">
      <c r="A230" s="53" t="s">
        <v>702</v>
      </c>
      <c r="B230" s="53" t="s">
        <v>703</v>
      </c>
      <c r="C230" s="53">
        <v>1001</v>
      </c>
      <c r="D230" s="54" t="s">
        <v>776</v>
      </c>
    </row>
    <row r="231" spans="1:4" x14ac:dyDescent="0.2">
      <c r="A231" s="53" t="s">
        <v>705</v>
      </c>
      <c r="B231" s="53" t="s">
        <v>706</v>
      </c>
      <c r="C231" s="53">
        <v>1001</v>
      </c>
      <c r="D231" s="54" t="s">
        <v>776</v>
      </c>
    </row>
    <row r="232" spans="1:4" x14ac:dyDescent="0.2">
      <c r="A232" s="53" t="s">
        <v>709</v>
      </c>
      <c r="B232" s="53" t="s">
        <v>710</v>
      </c>
      <c r="C232" s="53">
        <v>1001</v>
      </c>
      <c r="D232" s="54" t="s">
        <v>776</v>
      </c>
    </row>
    <row r="233" spans="1:4" x14ac:dyDescent="0.2">
      <c r="A233" s="53" t="s">
        <v>388</v>
      </c>
      <c r="B233" s="53" t="s">
        <v>547</v>
      </c>
      <c r="C233" s="53">
        <v>1001</v>
      </c>
      <c r="D233" s="54" t="s">
        <v>776</v>
      </c>
    </row>
    <row r="234" spans="1:4" x14ac:dyDescent="0.2">
      <c r="A234" s="53" t="s">
        <v>714</v>
      </c>
      <c r="B234" s="53" t="s">
        <v>715</v>
      </c>
      <c r="C234" s="53">
        <v>1001</v>
      </c>
      <c r="D234" s="54" t="s">
        <v>776</v>
      </c>
    </row>
    <row r="235" spans="1:4" x14ac:dyDescent="0.2">
      <c r="A235" s="53" t="s">
        <v>399</v>
      </c>
      <c r="B235" s="53" t="s">
        <v>717</v>
      </c>
      <c r="C235" s="53">
        <v>1001</v>
      </c>
      <c r="D235" s="54" t="s">
        <v>776</v>
      </c>
    </row>
    <row r="236" spans="1:4" x14ac:dyDescent="0.2">
      <c r="A236" s="53" t="s">
        <v>400</v>
      </c>
      <c r="B236" s="53" t="s">
        <v>720</v>
      </c>
      <c r="C236" s="53">
        <v>1001</v>
      </c>
      <c r="D236" s="54" t="s">
        <v>776</v>
      </c>
    </row>
    <row r="237" spans="1:4" x14ac:dyDescent="0.2">
      <c r="A237" s="53" t="s">
        <v>401</v>
      </c>
      <c r="B237" s="53" t="s">
        <v>723</v>
      </c>
      <c r="C237" s="53">
        <v>1001</v>
      </c>
      <c r="D237" s="54" t="s">
        <v>776</v>
      </c>
    </row>
    <row r="238" spans="1:4" x14ac:dyDescent="0.2">
      <c r="A238" s="53" t="s">
        <v>403</v>
      </c>
      <c r="B238" s="53" t="s">
        <v>496</v>
      </c>
      <c r="C238" s="53">
        <v>1001</v>
      </c>
      <c r="D238" s="54" t="s">
        <v>776</v>
      </c>
    </row>
    <row r="239" spans="1:4" x14ac:dyDescent="0.2">
      <c r="A239" s="53" t="s">
        <v>726</v>
      </c>
      <c r="B239" s="53" t="s">
        <v>727</v>
      </c>
      <c r="C239" s="53">
        <v>1001</v>
      </c>
      <c r="D239" s="54" t="s">
        <v>776</v>
      </c>
    </row>
    <row r="240" spans="1:4" x14ac:dyDescent="0.2">
      <c r="A240" s="53" t="s">
        <v>730</v>
      </c>
      <c r="B240" s="53" t="s">
        <v>731</v>
      </c>
      <c r="C240" s="53">
        <v>1001</v>
      </c>
      <c r="D240" s="54" t="s">
        <v>776</v>
      </c>
    </row>
    <row r="241" spans="1:4" x14ac:dyDescent="0.2">
      <c r="A241" s="53" t="s">
        <v>732</v>
      </c>
      <c r="B241" s="53" t="s">
        <v>733</v>
      </c>
      <c r="C241" s="53">
        <v>1001</v>
      </c>
      <c r="D241" s="54" t="s">
        <v>776</v>
      </c>
    </row>
    <row r="242" spans="1:4" x14ac:dyDescent="0.2">
      <c r="A242" s="53" t="s">
        <v>736</v>
      </c>
      <c r="B242" s="53" t="s">
        <v>737</v>
      </c>
      <c r="C242" s="53">
        <v>1001</v>
      </c>
      <c r="D242" s="54" t="s">
        <v>776</v>
      </c>
    </row>
    <row r="243" spans="1:4" x14ac:dyDescent="0.2">
      <c r="A243" s="53" t="s">
        <v>740</v>
      </c>
      <c r="B243" s="53" t="s">
        <v>741</v>
      </c>
      <c r="C243" s="53">
        <v>2002</v>
      </c>
      <c r="D243" s="54" t="s">
        <v>776</v>
      </c>
    </row>
    <row r="244" spans="1:4" x14ac:dyDescent="0.2">
      <c r="A244" s="53" t="s">
        <v>744</v>
      </c>
      <c r="B244" s="53" t="s">
        <v>745</v>
      </c>
      <c r="C244" s="53">
        <v>25025</v>
      </c>
      <c r="D244" s="54" t="s">
        <v>776</v>
      </c>
    </row>
    <row r="245" spans="1:4" x14ac:dyDescent="0.2">
      <c r="A245" s="53" t="s">
        <v>748</v>
      </c>
      <c r="B245" s="53" t="s">
        <v>749</v>
      </c>
      <c r="C245" s="53">
        <v>1001</v>
      </c>
      <c r="D245" s="54" t="s">
        <v>776</v>
      </c>
    </row>
  </sheetData>
  <pageMargins left="0.11811023622047245" right="0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A163"/>
  <sheetViews>
    <sheetView showGridLines="0" zoomScale="80" zoomScaleNormal="80" workbookViewId="0">
      <selection activeCell="Q111" sqref="Q111"/>
    </sheetView>
  </sheetViews>
  <sheetFormatPr defaultColWidth="12" defaultRowHeight="12.75" x14ac:dyDescent="0.2"/>
  <cols>
    <col min="1" max="1" width="3.85546875" style="80" customWidth="1"/>
    <col min="2" max="2" width="22" style="80" hidden="1" customWidth="1"/>
    <col min="3" max="3" width="14.5703125" style="80" hidden="1" customWidth="1"/>
    <col min="4" max="4" width="15.28515625" style="80" hidden="1" customWidth="1"/>
    <col min="5" max="5" width="16.5703125" style="80" hidden="1" customWidth="1"/>
    <col min="6" max="6" width="26.42578125" style="80" hidden="1" customWidth="1"/>
    <col min="7" max="7" width="10.140625" style="80" hidden="1" customWidth="1"/>
    <col min="8" max="9" width="12" style="80" hidden="1" customWidth="1"/>
    <col min="10" max="10" width="7.28515625" style="80" customWidth="1"/>
    <col min="11" max="11" width="38" style="80" customWidth="1"/>
    <col min="12" max="12" width="1.42578125" style="80" hidden="1" customWidth="1"/>
    <col min="13" max="13" width="21.42578125" style="80" bestFit="1" customWidth="1"/>
    <col min="14" max="14" width="10.7109375" style="80" customWidth="1"/>
    <col min="15" max="15" width="17.28515625" style="80" bestFit="1" customWidth="1"/>
    <col min="16" max="16" width="23.7109375" style="80" customWidth="1"/>
    <col min="17" max="17" width="11.7109375" style="80" bestFit="1" customWidth="1"/>
    <col min="18" max="18" width="1.7109375" style="80" hidden="1" customWidth="1"/>
    <col min="19" max="19" width="3.5703125" style="80" customWidth="1"/>
    <col min="20" max="20" width="1.7109375" style="80" bestFit="1" customWidth="1"/>
    <col min="21" max="21" width="75.5703125" style="80" bestFit="1" customWidth="1"/>
    <col min="22" max="22" width="0" style="80" hidden="1" customWidth="1"/>
    <col min="23" max="23" width="55.85546875" style="80" bestFit="1" customWidth="1"/>
    <col min="24" max="24" width="0" style="80" hidden="1" customWidth="1"/>
    <col min="25" max="25" width="16.85546875" style="80" bestFit="1" customWidth="1"/>
    <col min="26" max="26" width="0" style="80" hidden="1" customWidth="1"/>
    <col min="27" max="27" width="19.7109375" style="80" bestFit="1" customWidth="1"/>
    <col min="28" max="45" width="0" style="80" hidden="1" customWidth="1"/>
    <col min="46" max="16384" width="12" style="80"/>
  </cols>
  <sheetData>
    <row r="1" spans="2:22" ht="15" x14ac:dyDescent="0.25">
      <c r="O1" s="327"/>
      <c r="P1" s="327"/>
      <c r="Q1" s="327"/>
      <c r="R1" s="327"/>
      <c r="S1" s="327"/>
      <c r="T1" s="327"/>
      <c r="U1" s="327"/>
    </row>
    <row r="2" spans="2:22" ht="15" x14ac:dyDescent="0.25">
      <c r="F2" s="81" t="s">
        <v>779</v>
      </c>
      <c r="O2" s="318"/>
      <c r="P2" s="318"/>
      <c r="Q2" s="318"/>
      <c r="R2" s="318"/>
      <c r="S2" s="318"/>
      <c r="T2" s="318"/>
      <c r="U2" s="318"/>
    </row>
    <row r="3" spans="2:22" ht="15" x14ac:dyDescent="0.25">
      <c r="F3" s="81" t="s">
        <v>780</v>
      </c>
      <c r="O3" s="319" t="s">
        <v>1169</v>
      </c>
      <c r="P3" s="319"/>
      <c r="Q3" s="319"/>
      <c r="R3" s="319"/>
      <c r="S3" s="319"/>
      <c r="T3" s="319"/>
      <c r="U3" s="319"/>
      <c r="V3" s="319"/>
    </row>
    <row r="4" spans="2:22" hidden="1" x14ac:dyDescent="0.2">
      <c r="F4" s="81" t="s">
        <v>836</v>
      </c>
    </row>
    <row r="5" spans="2:22" hidden="1" x14ac:dyDescent="0.2"/>
    <row r="6" spans="2:22" hidden="1" x14ac:dyDescent="0.2">
      <c r="B6" s="81"/>
    </row>
    <row r="7" spans="2:22" hidden="1" x14ac:dyDescent="0.2">
      <c r="B7" s="290" t="s">
        <v>782</v>
      </c>
      <c r="C7" s="291" t="s">
        <v>783</v>
      </c>
      <c r="D7" s="82"/>
      <c r="E7" s="82"/>
      <c r="I7" s="95"/>
    </row>
    <row r="8" spans="2:22" hidden="1" x14ac:dyDescent="0.2">
      <c r="B8" s="205" t="s">
        <v>9</v>
      </c>
      <c r="C8" s="304">
        <f>Q111</f>
        <v>45</v>
      </c>
    </row>
    <row r="9" spans="2:22" hidden="1" x14ac:dyDescent="0.2">
      <c r="B9" s="205" t="s">
        <v>23</v>
      </c>
      <c r="C9" s="305">
        <f>AA134</f>
        <v>0</v>
      </c>
    </row>
    <row r="10" spans="2:22" hidden="1" x14ac:dyDescent="0.2">
      <c r="B10" s="205" t="s">
        <v>24</v>
      </c>
      <c r="C10" s="306">
        <v>0</v>
      </c>
    </row>
    <row r="11" spans="2:22" hidden="1" x14ac:dyDescent="0.2">
      <c r="B11" s="307" t="s">
        <v>1057</v>
      </c>
      <c r="C11" s="308" t="str">
        <f>P105</f>
        <v>Internacional</v>
      </c>
    </row>
    <row r="12" spans="2:22" hidden="1" x14ac:dyDescent="0.2">
      <c r="B12" s="307" t="s">
        <v>18</v>
      </c>
      <c r="C12" s="308">
        <f>R105</f>
        <v>0</v>
      </c>
    </row>
    <row r="13" spans="2:22" hidden="1" x14ac:dyDescent="0.2">
      <c r="B13" s="205" t="s">
        <v>30</v>
      </c>
      <c r="C13" s="309">
        <f>P111</f>
        <v>0</v>
      </c>
    </row>
    <row r="14" spans="2:22" hidden="1" x14ac:dyDescent="0.2">
      <c r="B14" s="173"/>
      <c r="C14" s="263"/>
    </row>
    <row r="15" spans="2:22" hidden="1" x14ac:dyDescent="0.2">
      <c r="B15" s="80" t="s">
        <v>3</v>
      </c>
      <c r="I15" s="95"/>
    </row>
    <row r="16" spans="2:22" hidden="1" x14ac:dyDescent="0.2">
      <c r="B16" s="80" t="s">
        <v>4</v>
      </c>
      <c r="I16" s="95"/>
    </row>
    <row r="17" spans="2:9" hidden="1" x14ac:dyDescent="0.2">
      <c r="I17" s="95"/>
    </row>
    <row r="18" spans="2:9" hidden="1" x14ac:dyDescent="0.2">
      <c r="B18" s="80" t="s">
        <v>9</v>
      </c>
      <c r="C18" s="287" t="s">
        <v>20</v>
      </c>
      <c r="D18" s="287" t="s">
        <v>22</v>
      </c>
      <c r="E18" s="287" t="s">
        <v>21</v>
      </c>
      <c r="F18" s="287" t="s">
        <v>22</v>
      </c>
      <c r="G18" s="310"/>
      <c r="H18" s="310"/>
      <c r="I18" s="97"/>
    </row>
    <row r="19" spans="2:9" hidden="1" x14ac:dyDescent="0.2">
      <c r="B19" s="80" t="s">
        <v>5</v>
      </c>
      <c r="C19" s="95">
        <v>172.37</v>
      </c>
      <c r="E19" s="95">
        <v>248.09</v>
      </c>
    </row>
    <row r="20" spans="2:9" hidden="1" x14ac:dyDescent="0.2">
      <c r="B20" s="80" t="s">
        <v>784</v>
      </c>
      <c r="C20" s="95">
        <v>172.37</v>
      </c>
      <c r="E20" s="95">
        <v>248.09</v>
      </c>
    </row>
    <row r="21" spans="2:9" hidden="1" x14ac:dyDescent="0.2">
      <c r="B21" s="80" t="s">
        <v>785</v>
      </c>
      <c r="C21" s="95">
        <v>209.26</v>
      </c>
      <c r="E21" s="95">
        <v>436.65</v>
      </c>
    </row>
    <row r="22" spans="2:9" hidden="1" x14ac:dyDescent="0.2">
      <c r="B22" s="80" t="s">
        <v>786</v>
      </c>
      <c r="C22" s="95">
        <v>423.35</v>
      </c>
      <c r="E22" s="95">
        <v>878.2</v>
      </c>
    </row>
    <row r="23" spans="2:9" hidden="1" x14ac:dyDescent="0.2">
      <c r="B23" s="80" t="s">
        <v>787</v>
      </c>
      <c r="C23" s="95">
        <v>551.37</v>
      </c>
      <c r="E23" s="95">
        <v>1156.04</v>
      </c>
    </row>
    <row r="24" spans="2:9" hidden="1" x14ac:dyDescent="0.2">
      <c r="B24" s="80" t="s">
        <v>788</v>
      </c>
      <c r="C24" s="95">
        <v>1252.4100000000001</v>
      </c>
      <c r="E24" s="95">
        <v>2609.84</v>
      </c>
    </row>
    <row r="25" spans="2:9" hidden="1" x14ac:dyDescent="0.2">
      <c r="B25" s="80" t="s">
        <v>789</v>
      </c>
      <c r="C25" s="95">
        <v>3213.78</v>
      </c>
      <c r="D25" s="99"/>
      <c r="E25" s="95">
        <v>5859.73</v>
      </c>
    </row>
    <row r="26" spans="2:9" hidden="1" x14ac:dyDescent="0.2">
      <c r="B26" s="80" t="s">
        <v>790</v>
      </c>
      <c r="C26" s="95">
        <v>3804.31</v>
      </c>
      <c r="D26" s="99"/>
      <c r="E26" s="95">
        <v>7958.52</v>
      </c>
    </row>
    <row r="27" spans="2:9" hidden="1" x14ac:dyDescent="0.2">
      <c r="B27" s="80" t="s">
        <v>791</v>
      </c>
      <c r="C27" s="95">
        <v>6209.15</v>
      </c>
      <c r="D27" s="99"/>
      <c r="E27" s="95">
        <v>13227.8</v>
      </c>
    </row>
    <row r="28" spans="2:9" hidden="1" x14ac:dyDescent="0.2">
      <c r="B28" s="80" t="s">
        <v>792</v>
      </c>
      <c r="C28" s="95">
        <v>9802</v>
      </c>
      <c r="D28" s="99"/>
      <c r="E28" s="95">
        <v>21052.3</v>
      </c>
    </row>
    <row r="29" spans="2:9" hidden="1" x14ac:dyDescent="0.2">
      <c r="B29" s="80" t="s">
        <v>793</v>
      </c>
      <c r="C29" s="95">
        <v>16382.79</v>
      </c>
      <c r="D29" s="99"/>
      <c r="E29" s="95">
        <v>34850.71</v>
      </c>
    </row>
    <row r="30" spans="2:9" hidden="1" x14ac:dyDescent="0.2">
      <c r="C30" s="99"/>
      <c r="D30" s="95">
        <f>IF($C$8&gt;300.1,C29,IF($C$8&gt;200,C28,IF($C$8&gt;100,C27,IF($C$8&gt;48,C26,IF($C$8&gt;24,C25,IF($C$8&gt;12,C24,IF($C$8&gt;6,C23,IF($C$8&gt;4,C22,IF($C$8&gt;2,C21,IF($C$8&gt;0,C20,0))))))))))</f>
        <v>3213.78</v>
      </c>
      <c r="E30" s="99"/>
      <c r="F30" s="95">
        <f>IF($C$8&gt;300.1,E29,IF($C$8&gt;200,E28,IF($C$8&gt;100,E27,IF($C$8&gt;48,E26,IF($C$8&gt;24,E25,IF($C$8&gt;12,E24,IF($C$8&gt;6,E23,IF($C$8&gt;4,E22,IF($C$8&gt;2,E21,IF($C$8&gt;0,E20,0))))))))))</f>
        <v>5859.73</v>
      </c>
    </row>
    <row r="31" spans="2:9" hidden="1" x14ac:dyDescent="0.2"/>
    <row r="32" spans="2:9" hidden="1" x14ac:dyDescent="0.2">
      <c r="B32" s="80" t="s">
        <v>11</v>
      </c>
    </row>
    <row r="33" spans="2:6" hidden="1" x14ac:dyDescent="0.2">
      <c r="B33" s="80" t="s">
        <v>9</v>
      </c>
      <c r="C33" s="287" t="s">
        <v>20</v>
      </c>
      <c r="D33" s="287" t="s">
        <v>22</v>
      </c>
      <c r="E33" s="287" t="s">
        <v>21</v>
      </c>
      <c r="F33" s="287" t="s">
        <v>22</v>
      </c>
    </row>
    <row r="34" spans="2:6" hidden="1" x14ac:dyDescent="0.2">
      <c r="B34" s="80" t="s">
        <v>5</v>
      </c>
      <c r="C34" s="311">
        <v>28.5</v>
      </c>
      <c r="E34" s="311">
        <v>26.79</v>
      </c>
    </row>
    <row r="35" spans="2:6" hidden="1" x14ac:dyDescent="0.2">
      <c r="B35" s="80" t="s">
        <v>784</v>
      </c>
      <c r="C35" s="311">
        <v>28.5</v>
      </c>
      <c r="E35" s="311">
        <v>26.79</v>
      </c>
    </row>
    <row r="36" spans="2:6" hidden="1" x14ac:dyDescent="0.2">
      <c r="B36" s="80" t="s">
        <v>785</v>
      </c>
      <c r="C36" s="311">
        <v>28.5</v>
      </c>
      <c r="E36" s="311">
        <v>26.79</v>
      </c>
    </row>
    <row r="37" spans="2:6" hidden="1" x14ac:dyDescent="0.2">
      <c r="B37" s="80" t="s">
        <v>786</v>
      </c>
      <c r="C37" s="311">
        <v>28.5</v>
      </c>
      <c r="E37" s="311">
        <v>32.26</v>
      </c>
    </row>
    <row r="38" spans="2:6" hidden="1" x14ac:dyDescent="0.2">
      <c r="B38" s="80" t="s">
        <v>787</v>
      </c>
      <c r="C38" s="311">
        <v>28.5</v>
      </c>
      <c r="E38" s="311">
        <v>53.58</v>
      </c>
    </row>
    <row r="39" spans="2:6" hidden="1" x14ac:dyDescent="0.2">
      <c r="B39" s="80" t="s">
        <v>788</v>
      </c>
      <c r="C39" s="311">
        <v>41.36</v>
      </c>
      <c r="E39" s="311">
        <v>107.66</v>
      </c>
    </row>
    <row r="40" spans="2:6" hidden="1" x14ac:dyDescent="0.2">
      <c r="B40" s="80" t="s">
        <v>789</v>
      </c>
      <c r="C40" s="311">
        <v>82.95</v>
      </c>
      <c r="E40" s="311">
        <v>209.94</v>
      </c>
    </row>
    <row r="41" spans="2:6" hidden="1" x14ac:dyDescent="0.2">
      <c r="B41" s="80" t="s">
        <v>790</v>
      </c>
      <c r="C41" s="311">
        <v>137.32</v>
      </c>
      <c r="E41" s="311">
        <v>349.32</v>
      </c>
    </row>
    <row r="42" spans="2:6" hidden="1" x14ac:dyDescent="0.2">
      <c r="B42" s="80" t="s">
        <v>791</v>
      </c>
      <c r="C42" s="311">
        <v>311.07</v>
      </c>
      <c r="E42" s="311">
        <v>790.39</v>
      </c>
    </row>
    <row r="43" spans="2:6" hidden="1" x14ac:dyDescent="0.2">
      <c r="B43" s="80" t="s">
        <v>792</v>
      </c>
      <c r="C43" s="311">
        <v>542.39</v>
      </c>
      <c r="E43" s="311">
        <v>1382.34</v>
      </c>
    </row>
    <row r="44" spans="2:6" hidden="1" x14ac:dyDescent="0.2">
      <c r="B44" s="80" t="s">
        <v>793</v>
      </c>
      <c r="C44" s="311">
        <v>788.68</v>
      </c>
      <c r="E44" s="311">
        <v>2011.47</v>
      </c>
    </row>
    <row r="45" spans="2:6" hidden="1" x14ac:dyDescent="0.2">
      <c r="D45" s="95">
        <f>IF($C$9=0,0,IF($C$8&gt;300.1,C44,IF($C$8&gt;200,C43,IF($C$8&gt;100,C42,IF($C$8&gt;48,C41,IF($C$8&gt;24,C40,IF($C$8&gt;12,C39,IF($C$8&gt;6,C38,IF($C$8&gt;4,C37,IF($C$8&gt;2,C36,IF($C$8&gt;0,C35,0))))))))))*$C$9)</f>
        <v>0</v>
      </c>
      <c r="E45" s="99"/>
      <c r="F45" s="95">
        <f>IF($C$9=0,0,IF($C$8&gt;300.1,E44,IF($C$8&gt;200,E43,IF($C$8&gt;100,E42,IF($C$8&gt;48,E41,IF($C$8&gt;24,E40,IF($C$8&gt;12,E39,IF($C$8&gt;6,E38,IF($C$8&gt;4,E37,IF($C$8&gt;2,E36,IF($C$8&gt;0,E35,0))))))))))*$C$9)</f>
        <v>0</v>
      </c>
    </row>
    <row r="46" spans="2:6" hidden="1" x14ac:dyDescent="0.2"/>
    <row r="47" spans="2:6" hidden="1" x14ac:dyDescent="0.2">
      <c r="B47" s="80" t="s">
        <v>12</v>
      </c>
    </row>
    <row r="48" spans="2:6" hidden="1" x14ac:dyDescent="0.2">
      <c r="B48" s="80" t="s">
        <v>9</v>
      </c>
      <c r="C48" s="287" t="s">
        <v>20</v>
      </c>
      <c r="D48" s="287" t="s">
        <v>22</v>
      </c>
      <c r="E48" s="287" t="s">
        <v>21</v>
      </c>
      <c r="F48" s="287" t="s">
        <v>22</v>
      </c>
    </row>
    <row r="49" spans="2:9" hidden="1" x14ac:dyDescent="0.2">
      <c r="B49" s="80" t="s">
        <v>5</v>
      </c>
      <c r="C49" s="311">
        <v>1.89</v>
      </c>
      <c r="E49" s="311">
        <v>1.73</v>
      </c>
    </row>
    <row r="50" spans="2:9" hidden="1" x14ac:dyDescent="0.2">
      <c r="B50" s="80" t="s">
        <v>784</v>
      </c>
      <c r="C50" s="311">
        <v>1.89</v>
      </c>
      <c r="E50" s="311">
        <v>1.73</v>
      </c>
    </row>
    <row r="51" spans="2:9" hidden="1" x14ac:dyDescent="0.2">
      <c r="B51" s="80" t="s">
        <v>785</v>
      </c>
      <c r="C51" s="311">
        <v>1.89</v>
      </c>
      <c r="E51" s="311">
        <v>3.48</v>
      </c>
    </row>
    <row r="52" spans="2:9" hidden="1" x14ac:dyDescent="0.2">
      <c r="B52" s="80" t="s">
        <v>786</v>
      </c>
      <c r="C52" s="311">
        <v>2.48</v>
      </c>
      <c r="E52" s="311">
        <v>6.19</v>
      </c>
    </row>
    <row r="53" spans="2:9" hidden="1" x14ac:dyDescent="0.2">
      <c r="B53" s="80" t="s">
        <v>787</v>
      </c>
      <c r="C53" s="311">
        <v>4.2300000000000004</v>
      </c>
      <c r="E53" s="311">
        <v>10.66</v>
      </c>
    </row>
    <row r="54" spans="2:9" hidden="1" x14ac:dyDescent="0.2">
      <c r="B54" s="80" t="s">
        <v>788</v>
      </c>
      <c r="C54" s="311">
        <v>8.27</v>
      </c>
      <c r="E54" s="311">
        <v>21.09</v>
      </c>
    </row>
    <row r="55" spans="2:9" hidden="1" x14ac:dyDescent="0.2">
      <c r="B55" s="80" t="s">
        <v>789</v>
      </c>
      <c r="C55" s="311">
        <v>16.510000000000002</v>
      </c>
      <c r="E55" s="311">
        <v>41.92</v>
      </c>
    </row>
    <row r="56" spans="2:9" hidden="1" x14ac:dyDescent="0.2">
      <c r="B56" s="80" t="s">
        <v>790</v>
      </c>
      <c r="C56" s="311">
        <v>27.44</v>
      </c>
      <c r="E56" s="311">
        <v>69.95</v>
      </c>
    </row>
    <row r="57" spans="2:9" hidden="1" x14ac:dyDescent="0.2">
      <c r="B57" s="80" t="s">
        <v>791</v>
      </c>
      <c r="C57" s="311">
        <v>62.12</v>
      </c>
      <c r="E57" s="311">
        <v>158.74</v>
      </c>
    </row>
    <row r="58" spans="2:9" hidden="1" x14ac:dyDescent="0.2">
      <c r="B58" s="80" t="s">
        <v>792</v>
      </c>
      <c r="C58" s="311">
        <v>108.5</v>
      </c>
      <c r="E58" s="311">
        <v>276.86</v>
      </c>
    </row>
    <row r="59" spans="2:9" hidden="1" x14ac:dyDescent="0.2">
      <c r="B59" s="80" t="s">
        <v>793</v>
      </c>
      <c r="C59" s="311">
        <v>157.69</v>
      </c>
      <c r="E59" s="311">
        <v>403.37</v>
      </c>
    </row>
    <row r="60" spans="2:9" hidden="1" x14ac:dyDescent="0.2">
      <c r="D60" s="95">
        <f>IF($C$8&gt;300.1,C59,IF($C$8&gt;200,C58,IF($C$8&gt;100,C57,IF($C$8&gt;48,C56,IF($C$8&gt;24,C55,IF($C$8&gt;12,C54,IF($C$8&gt;6,C53,IF($C$8&gt;4,C52,IF($C$8&gt;2,C51,IF($C$8&gt;0,C50,0))))))))))*$C$10</f>
        <v>0</v>
      </c>
      <c r="E60" s="99"/>
      <c r="F60" s="95">
        <f>IF($C$8&gt;300.1,E59,IF($C$8&gt;200,E58,IF($C$8&gt;100,E57,IF($C$8&gt;48,E56,IF($C$8&gt;24,E55,IF($C$8&gt;12,E54,IF($C$8&gt;6,E53,IF($C$8&gt;4,E52,IF($C$8&gt;2,E51,IF($C$8&gt;0,E50,0))))))))))*$C$10</f>
        <v>0</v>
      </c>
    </row>
    <row r="61" spans="2:9" hidden="1" x14ac:dyDescent="0.2"/>
    <row r="62" spans="2:9" hidden="1" x14ac:dyDescent="0.2"/>
    <row r="63" spans="2:9" hidden="1" x14ac:dyDescent="0.2">
      <c r="B63" s="80" t="s">
        <v>25</v>
      </c>
      <c r="C63" s="287" t="s">
        <v>20</v>
      </c>
      <c r="E63" s="287" t="s">
        <v>21</v>
      </c>
      <c r="G63" s="287"/>
      <c r="H63" s="287"/>
      <c r="I63" s="287"/>
    </row>
    <row r="64" spans="2:9" hidden="1" x14ac:dyDescent="0.2">
      <c r="B64" s="80" t="s">
        <v>5</v>
      </c>
      <c r="C64" s="80">
        <v>49.91</v>
      </c>
      <c r="E64" s="80">
        <v>188.59</v>
      </c>
    </row>
    <row r="65" spans="2:8" hidden="1" x14ac:dyDescent="0.2">
      <c r="B65" s="80" t="s">
        <v>784</v>
      </c>
      <c r="C65" s="80">
        <v>71.33</v>
      </c>
      <c r="E65" s="80">
        <v>269.29000000000002</v>
      </c>
    </row>
    <row r="66" spans="2:8" hidden="1" x14ac:dyDescent="0.2">
      <c r="B66" s="80" t="s">
        <v>785</v>
      </c>
      <c r="C66" s="80">
        <v>111.5</v>
      </c>
      <c r="D66" s="96"/>
      <c r="E66" s="80">
        <v>420.8</v>
      </c>
    </row>
    <row r="67" spans="2:8" hidden="1" x14ac:dyDescent="0.2">
      <c r="B67" s="80" t="s">
        <v>786</v>
      </c>
      <c r="C67" s="80">
        <v>147.69</v>
      </c>
      <c r="E67" s="80">
        <v>561.07000000000005</v>
      </c>
    </row>
    <row r="68" spans="2:8" hidden="1" x14ac:dyDescent="0.2">
      <c r="B68" s="80" t="s">
        <v>787</v>
      </c>
      <c r="C68" s="80">
        <v>295.75</v>
      </c>
      <c r="E68" s="80">
        <v>1122.72</v>
      </c>
    </row>
    <row r="69" spans="2:8" hidden="1" x14ac:dyDescent="0.2">
      <c r="B69" s="80" t="s">
        <v>788</v>
      </c>
      <c r="C69" s="80">
        <v>591.92999999999995</v>
      </c>
      <c r="E69" s="80">
        <v>2105.63</v>
      </c>
    </row>
    <row r="70" spans="2:8" hidden="1" x14ac:dyDescent="0.2">
      <c r="B70" s="80" t="s">
        <v>789</v>
      </c>
      <c r="C70" s="80">
        <v>1183.52</v>
      </c>
      <c r="E70" s="80">
        <v>4211.2700000000004</v>
      </c>
    </row>
    <row r="71" spans="2:8" hidden="1" x14ac:dyDescent="0.2">
      <c r="B71" s="80" t="s">
        <v>790</v>
      </c>
      <c r="C71" s="80">
        <v>2219.21</v>
      </c>
      <c r="E71" s="80">
        <v>8423.34</v>
      </c>
    </row>
    <row r="72" spans="2:8" hidden="1" x14ac:dyDescent="0.2">
      <c r="B72" s="80" t="s">
        <v>791</v>
      </c>
      <c r="C72" s="80">
        <v>4438.6400000000003</v>
      </c>
      <c r="E72" s="80">
        <v>16846.61</v>
      </c>
    </row>
    <row r="73" spans="2:8" hidden="1" x14ac:dyDescent="0.2">
      <c r="B73" s="80" t="s">
        <v>792</v>
      </c>
      <c r="C73" s="80">
        <v>8440.09</v>
      </c>
      <c r="E73" s="80">
        <v>33297.839999999997</v>
      </c>
    </row>
    <row r="74" spans="2:8" hidden="1" x14ac:dyDescent="0.2">
      <c r="B74" s="80" t="s">
        <v>793</v>
      </c>
      <c r="C74" s="80">
        <v>10268.959999999999</v>
      </c>
      <c r="E74" s="80">
        <v>36627.660000000003</v>
      </c>
    </row>
    <row r="75" spans="2:8" hidden="1" x14ac:dyDescent="0.2">
      <c r="D75" s="95">
        <f>IF($C$8&gt;300.1,C74,IF($C$8&gt;200,C73,IF($C$8&gt;100,C72,IF($C$8&gt;48,C71,IF($C$8&gt;24,C70,IF($C$8&gt;12,C69,IF($C$8&gt;6,C68,IF($C$8&gt;4,C67,IF($C$8&gt;2,C66,IF($C$8&gt;0,C65,0))))))))))</f>
        <v>1183.52</v>
      </c>
      <c r="E75" s="95"/>
      <c r="F75" s="95">
        <f>IF($C$8&gt;300.1,E74,IF($C$8&gt;200,E73,IF($C$8&gt;100,E72,IF($C$8&gt;48,E71,IF($C$8&gt;24,E70,IF($C$8&gt;12,E69,IF($C$8&gt;6,E68,IF($C$8&gt;4,E67,IF($C$8&gt;2,E66,IF($C$8&gt;0,E65,0))))))))))</f>
        <v>4211.2700000000004</v>
      </c>
      <c r="G75" s="312">
        <f>F75*2</f>
        <v>8422.5400000000009</v>
      </c>
      <c r="H75" s="312"/>
    </row>
    <row r="76" spans="2:8" hidden="1" x14ac:dyDescent="0.2">
      <c r="B76" s="99"/>
      <c r="G76" s="313"/>
      <c r="H76" s="313"/>
    </row>
    <row r="77" spans="2:8" hidden="1" x14ac:dyDescent="0.2">
      <c r="B77" s="80" t="s">
        <v>27</v>
      </c>
      <c r="C77" s="287" t="s">
        <v>20</v>
      </c>
      <c r="E77" s="287" t="s">
        <v>26</v>
      </c>
    </row>
    <row r="78" spans="2:8" hidden="1" x14ac:dyDescent="0.2">
      <c r="B78" s="80" t="s">
        <v>5</v>
      </c>
      <c r="C78" s="96">
        <v>250.74</v>
      </c>
      <c r="E78" s="96">
        <v>1468.63</v>
      </c>
    </row>
    <row r="79" spans="2:8" hidden="1" x14ac:dyDescent="0.2">
      <c r="B79" s="80" t="s">
        <v>784</v>
      </c>
      <c r="C79" s="96">
        <v>250.74</v>
      </c>
      <c r="E79" s="96">
        <v>1468.63</v>
      </c>
    </row>
    <row r="80" spans="2:8" hidden="1" x14ac:dyDescent="0.2">
      <c r="B80" s="80" t="s">
        <v>785</v>
      </c>
      <c r="C80" s="96">
        <v>391.21000000000004</v>
      </c>
      <c r="E80" s="96">
        <v>2288.39</v>
      </c>
    </row>
    <row r="81" spans="2:21" hidden="1" x14ac:dyDescent="0.2">
      <c r="B81" s="80" t="s">
        <v>786</v>
      </c>
      <c r="C81" s="96">
        <v>519.43000000000006</v>
      </c>
      <c r="E81" s="96">
        <v>3041.44</v>
      </c>
    </row>
    <row r="82" spans="2:21" hidden="1" x14ac:dyDescent="0.2">
      <c r="B82" s="80" t="s">
        <v>787</v>
      </c>
      <c r="C82" s="96">
        <v>692.67</v>
      </c>
      <c r="E82" s="96">
        <v>4055.6</v>
      </c>
    </row>
    <row r="83" spans="2:21" hidden="1" x14ac:dyDescent="0.2">
      <c r="B83" s="80" t="s">
        <v>788</v>
      </c>
      <c r="C83" s="96">
        <v>866.1</v>
      </c>
      <c r="E83" s="96">
        <v>5070.51</v>
      </c>
    </row>
    <row r="84" spans="2:21" hidden="1" x14ac:dyDescent="0.2">
      <c r="B84" s="80" t="s">
        <v>789</v>
      </c>
      <c r="C84" s="96">
        <v>1039.03</v>
      </c>
      <c r="E84" s="96">
        <v>6084.68</v>
      </c>
    </row>
    <row r="85" spans="2:21" hidden="1" x14ac:dyDescent="0.2">
      <c r="B85" s="80" t="s">
        <v>790</v>
      </c>
      <c r="C85" s="96">
        <v>1385.35</v>
      </c>
      <c r="E85" s="96">
        <v>8111.0300000000007</v>
      </c>
    </row>
    <row r="86" spans="2:21" hidden="1" x14ac:dyDescent="0.2">
      <c r="B86" s="80" t="s">
        <v>791</v>
      </c>
      <c r="C86" s="96">
        <v>1731.7099999999998</v>
      </c>
      <c r="E86" s="96">
        <v>10142.11</v>
      </c>
    </row>
    <row r="87" spans="2:21" hidden="1" x14ac:dyDescent="0.2">
      <c r="B87" s="80" t="s">
        <v>792</v>
      </c>
      <c r="C87" s="96">
        <v>2164.66</v>
      </c>
      <c r="E87" s="96">
        <v>13387.25</v>
      </c>
    </row>
    <row r="88" spans="2:21" hidden="1" x14ac:dyDescent="0.2">
      <c r="B88" s="80" t="s">
        <v>793</v>
      </c>
      <c r="C88" s="96">
        <v>3324.8500000000004</v>
      </c>
      <c r="E88" s="96">
        <v>17671.79</v>
      </c>
    </row>
    <row r="89" spans="2:21" hidden="1" x14ac:dyDescent="0.2">
      <c r="D89" s="95">
        <f>IF($C$8&gt;300.1,C88,IF($C$8&gt;200,C87,IF($C$8&gt;100,C86,IF($C$8&gt;48,C85,IF($C$8&gt;24,C84,IF($C$8&gt;12,C83,IF($C$8&gt;6,C82,IF($C$8&gt;4,C81,IF($C$8&gt;2,C80,IF($C$8&gt;0,C79,0))))))))))</f>
        <v>1039.03</v>
      </c>
      <c r="E89" s="99"/>
      <c r="F89" s="95">
        <f>IF($C$8&gt;300.1,E88,IF($C$8&gt;200,E87,IF($C$8&gt;100,E86,IF($C$8&gt;48,E85,IF($C$8&gt;24,E84,IF($C$8&gt;12,E83,IF($C$8&gt;6,E82,IF($C$8&gt;4,E81,IF($C$8&gt;2,E80,IF($C$8&gt;0,E79,0))))))))))</f>
        <v>6084.68</v>
      </c>
    </row>
    <row r="90" spans="2:21" hidden="1" x14ac:dyDescent="0.2"/>
    <row r="91" spans="2:21" hidden="1" x14ac:dyDescent="0.2"/>
    <row r="92" spans="2:21" hidden="1" x14ac:dyDescent="0.2">
      <c r="B92" s="81" t="s">
        <v>28</v>
      </c>
    </row>
    <row r="93" spans="2:21" ht="15" hidden="1" x14ac:dyDescent="0.25">
      <c r="B93" s="100"/>
      <c r="C93" s="101" t="s">
        <v>29</v>
      </c>
      <c r="D93" s="101" t="s">
        <v>0</v>
      </c>
      <c r="L93" s="281" t="s">
        <v>1152</v>
      </c>
      <c r="M93" s="281"/>
      <c r="N93" s="281"/>
      <c r="O93" s="319" t="s">
        <v>1153</v>
      </c>
      <c r="P93" s="319"/>
      <c r="Q93" s="319"/>
      <c r="R93" s="319"/>
      <c r="S93" s="319"/>
      <c r="T93" s="319"/>
      <c r="U93" s="319"/>
    </row>
    <row r="94" spans="2:21" hidden="1" x14ac:dyDescent="0.2">
      <c r="B94" s="102" t="s">
        <v>14</v>
      </c>
      <c r="C94" s="103">
        <f>D30</f>
        <v>3213.78</v>
      </c>
      <c r="D94" s="104">
        <f>F30</f>
        <v>5859.73</v>
      </c>
    </row>
    <row r="95" spans="2:21" hidden="1" x14ac:dyDescent="0.2">
      <c r="B95" s="102"/>
      <c r="C95" s="103"/>
      <c r="D95" s="104"/>
    </row>
    <row r="96" spans="2:21" hidden="1" x14ac:dyDescent="0.2">
      <c r="B96" s="105" t="s">
        <v>15</v>
      </c>
      <c r="C96" s="106">
        <f>D45</f>
        <v>0</v>
      </c>
      <c r="D96" s="107">
        <f>F45</f>
        <v>0</v>
      </c>
    </row>
    <row r="97" spans="2:21" ht="15.75" hidden="1" x14ac:dyDescent="0.25">
      <c r="B97" s="105" t="s">
        <v>10</v>
      </c>
      <c r="C97" s="106">
        <f>D60</f>
        <v>0</v>
      </c>
      <c r="D97" s="107">
        <f>F60</f>
        <v>0</v>
      </c>
      <c r="K97" s="323" t="s">
        <v>1061</v>
      </c>
      <c r="L97" s="323"/>
      <c r="M97" s="323"/>
      <c r="N97" s="323"/>
      <c r="O97" s="323"/>
      <c r="P97" s="323"/>
      <c r="Q97" s="323"/>
      <c r="R97" s="323"/>
      <c r="S97" s="323"/>
      <c r="T97" s="323"/>
      <c r="U97" s="323"/>
    </row>
    <row r="98" spans="2:21" x14ac:dyDescent="0.2">
      <c r="B98" s="105" t="s">
        <v>16</v>
      </c>
      <c r="C98" s="106">
        <f>D75</f>
        <v>1183.52</v>
      </c>
      <c r="D98" s="107">
        <f>IF(O105="INTERNACIONAL",G75,F75)</f>
        <v>8422.5400000000009</v>
      </c>
      <c r="K98" s="317" t="s">
        <v>1058</v>
      </c>
      <c r="L98" s="317"/>
      <c r="M98" s="317"/>
      <c r="N98" s="317"/>
      <c r="O98" s="317"/>
      <c r="P98" s="317"/>
      <c r="Q98" s="317"/>
      <c r="R98" s="317"/>
      <c r="S98" s="317"/>
      <c r="T98" s="317"/>
      <c r="U98" s="317"/>
    </row>
    <row r="99" spans="2:21" x14ac:dyDescent="0.2">
      <c r="B99" s="105" t="s">
        <v>17</v>
      </c>
      <c r="C99" s="106">
        <f>D89</f>
        <v>1039.03</v>
      </c>
      <c r="D99" s="107">
        <f>F89</f>
        <v>6084.68</v>
      </c>
    </row>
    <row r="100" spans="2:21" x14ac:dyDescent="0.2">
      <c r="B100" s="108" t="s">
        <v>19</v>
      </c>
      <c r="C100" s="298">
        <f>SUM(C94:C99)</f>
        <v>5436.33</v>
      </c>
      <c r="D100" s="298">
        <f>SUM(D94:D99)</f>
        <v>20366.95</v>
      </c>
    </row>
    <row r="101" spans="2:21" ht="15" x14ac:dyDescent="0.25">
      <c r="K101" s="322" t="s">
        <v>1126</v>
      </c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</row>
    <row r="102" spans="2:21" x14ac:dyDescent="0.2">
      <c r="O102" s="183"/>
    </row>
    <row r="104" spans="2:21" ht="15" x14ac:dyDescent="0.2">
      <c r="K104" s="124" t="s">
        <v>1072</v>
      </c>
      <c r="M104" s="124" t="s">
        <v>1073</v>
      </c>
      <c r="O104" s="165" t="s">
        <v>18</v>
      </c>
      <c r="P104" s="165" t="s">
        <v>1057</v>
      </c>
      <c r="R104" s="271"/>
      <c r="S104" s="212"/>
      <c r="T104" s="212"/>
    </row>
    <row r="105" spans="2:21" ht="15" x14ac:dyDescent="0.25">
      <c r="K105" s="142">
        <v>46029</v>
      </c>
      <c r="M105" s="143">
        <v>0.62361111111111112</v>
      </c>
      <c r="O105" s="165" t="str">
        <f>IFERROR(VLOOKUP(O111,Aeroporto!A1:$B$125,2,0),"Internacional")</f>
        <v>Internacional</v>
      </c>
      <c r="P105" s="165" t="s">
        <v>0</v>
      </c>
      <c r="R105" s="272"/>
      <c r="S105" s="212"/>
      <c r="T105" s="242"/>
    </row>
    <row r="106" spans="2:21" ht="14.25" hidden="1" x14ac:dyDescent="0.2">
      <c r="P106" s="212"/>
    </row>
    <row r="107" spans="2:21" ht="14.25" hidden="1" x14ac:dyDescent="0.2">
      <c r="P107" s="212"/>
    </row>
    <row r="108" spans="2:21" ht="14.25" hidden="1" x14ac:dyDescent="0.2">
      <c r="K108" s="200">
        <f>K105+M105</f>
        <v>46029.623611111114</v>
      </c>
      <c r="M108" s="201" t="s">
        <v>1076</v>
      </c>
      <c r="P108" s="212"/>
    </row>
    <row r="109" spans="2:21" ht="15" thickBot="1" x14ac:dyDescent="0.25">
      <c r="P109" s="212"/>
      <c r="U109" s="212"/>
    </row>
    <row r="110" spans="2:21" ht="15" x14ac:dyDescent="0.2">
      <c r="K110" s="124" t="s">
        <v>1074</v>
      </c>
      <c r="M110" s="124" t="s">
        <v>1075</v>
      </c>
      <c r="O110" s="314" t="s">
        <v>18</v>
      </c>
      <c r="P110" s="284"/>
      <c r="Q110" s="138" t="s">
        <v>9</v>
      </c>
      <c r="S110" s="325"/>
      <c r="U110" s="166"/>
    </row>
    <row r="111" spans="2:21" ht="15.75" thickBot="1" x14ac:dyDescent="0.3">
      <c r="K111" s="142">
        <v>46029</v>
      </c>
      <c r="M111" s="143">
        <v>0.74861111111111101</v>
      </c>
      <c r="O111" s="283" t="s">
        <v>853</v>
      </c>
      <c r="P111" s="284">
        <v>0</v>
      </c>
      <c r="Q111" s="182">
        <v>45</v>
      </c>
      <c r="S111" s="325"/>
      <c r="U111" s="166"/>
    </row>
    <row r="112" spans="2:21" ht="14.25" x14ac:dyDescent="0.2">
      <c r="P112" s="166"/>
      <c r="Q112" s="166"/>
      <c r="S112" s="199"/>
      <c r="U112" s="166"/>
    </row>
    <row r="113" spans="11:27" ht="14.25" hidden="1" x14ac:dyDescent="0.2">
      <c r="K113" s="200">
        <f>K111+M111</f>
        <v>46029.748611111114</v>
      </c>
      <c r="M113" s="201" t="s">
        <v>1076</v>
      </c>
      <c r="P113" s="166"/>
      <c r="Q113" s="166"/>
    </row>
    <row r="114" spans="11:27" ht="14.25" hidden="1" x14ac:dyDescent="0.2">
      <c r="P114" s="166"/>
      <c r="Q114" s="166"/>
    </row>
    <row r="115" spans="11:27" ht="14.25" hidden="1" x14ac:dyDescent="0.2">
      <c r="P115" s="166"/>
    </row>
    <row r="116" spans="11:27" hidden="1" x14ac:dyDescent="0.2">
      <c r="O116" s="169"/>
    </row>
    <row r="117" spans="11:27" ht="13.5" hidden="1" thickBot="1" x14ac:dyDescent="0.25">
      <c r="O117" s="169"/>
    </row>
    <row r="118" spans="11:27" hidden="1" x14ac:dyDescent="0.2">
      <c r="O118" s="169"/>
      <c r="W118" s="184"/>
      <c r="X118" s="171"/>
      <c r="Y118" s="171"/>
      <c r="Z118" s="171"/>
      <c r="AA118" s="172"/>
    </row>
    <row r="119" spans="11:27" ht="13.5" hidden="1" thickBot="1" x14ac:dyDescent="0.25">
      <c r="O119" s="169"/>
      <c r="W119" s="185"/>
      <c r="X119" s="173"/>
      <c r="Y119" s="173"/>
      <c r="Z119" s="173"/>
      <c r="AA119" s="174"/>
    </row>
    <row r="120" spans="11:27" hidden="1" x14ac:dyDescent="0.2">
      <c r="O120" s="169"/>
      <c r="W120" s="186" t="s">
        <v>1133</v>
      </c>
      <c r="X120" s="173"/>
      <c r="Y120" s="254" t="s">
        <v>1134</v>
      </c>
      <c r="Z120" s="173"/>
      <c r="AA120" s="174"/>
    </row>
    <row r="121" spans="11:27" ht="13.5" hidden="1" thickBot="1" x14ac:dyDescent="0.25">
      <c r="O121" s="169"/>
      <c r="W121" s="187">
        <f>(K113-K108)*60*24</f>
        <v>180</v>
      </c>
      <c r="X121" s="173"/>
      <c r="Y121" s="255">
        <f>ROUND(W121,0)</f>
        <v>180</v>
      </c>
      <c r="Z121" s="173"/>
      <c r="AA121" s="174"/>
    </row>
    <row r="122" spans="11:27" ht="13.5" hidden="1" thickBot="1" x14ac:dyDescent="0.25">
      <c r="O122" s="169"/>
      <c r="U122" s="325"/>
      <c r="W122" s="188"/>
      <c r="X122" s="173"/>
      <c r="Y122" s="173"/>
      <c r="Z122" s="173"/>
      <c r="AA122" s="174"/>
    </row>
    <row r="123" spans="11:27" hidden="1" x14ac:dyDescent="0.2">
      <c r="T123" s="80" t="s">
        <v>1071</v>
      </c>
      <c r="U123" s="325"/>
      <c r="W123" s="185"/>
      <c r="X123" s="173"/>
      <c r="Y123" s="186" t="s">
        <v>1088</v>
      </c>
      <c r="Z123" s="173"/>
      <c r="AA123" s="174"/>
    </row>
    <row r="124" spans="11:27" ht="13.5" hidden="1" thickBot="1" x14ac:dyDescent="0.25">
      <c r="S124" s="199"/>
      <c r="W124" s="185"/>
      <c r="X124" s="173"/>
      <c r="Y124" s="255">
        <f>Y133+Y134</f>
        <v>0</v>
      </c>
      <c r="Z124" s="173"/>
      <c r="AA124" s="174"/>
    </row>
    <row r="125" spans="11:27" hidden="1" x14ac:dyDescent="0.2">
      <c r="W125" s="185"/>
      <c r="X125" s="173"/>
      <c r="Y125" s="173"/>
      <c r="Z125" s="173"/>
      <c r="AA125" s="174"/>
    </row>
    <row r="126" spans="11:27" hidden="1" x14ac:dyDescent="0.2">
      <c r="W126" s="273" t="s">
        <v>1148</v>
      </c>
      <c r="X126" s="173"/>
      <c r="Y126" s="173"/>
      <c r="Z126" s="173"/>
      <c r="AA126" s="174"/>
    </row>
    <row r="127" spans="11:27" ht="13.5" hidden="1" thickBot="1" x14ac:dyDescent="0.25">
      <c r="W127" s="273" t="s">
        <v>1147</v>
      </c>
      <c r="X127" s="173"/>
      <c r="Y127" s="173"/>
      <c r="Z127" s="173"/>
      <c r="AA127" s="174"/>
    </row>
    <row r="128" spans="11:27" hidden="1" x14ac:dyDescent="0.2">
      <c r="O128" s="186" t="s">
        <v>1088</v>
      </c>
      <c r="W128" s="189" t="s">
        <v>1135</v>
      </c>
      <c r="X128" s="175"/>
      <c r="Y128" s="175"/>
      <c r="Z128" s="175"/>
      <c r="AA128" s="176"/>
    </row>
    <row r="129" spans="9:27" ht="15.75" hidden="1" thickBot="1" x14ac:dyDescent="0.25">
      <c r="O129" s="202">
        <v>0</v>
      </c>
      <c r="W129" s="185"/>
      <c r="X129" s="173"/>
      <c r="Y129" s="173"/>
      <c r="Z129" s="173"/>
      <c r="AA129" s="174"/>
    </row>
    <row r="130" spans="9:27" ht="15" hidden="1" x14ac:dyDescent="0.2">
      <c r="O130" s="203"/>
      <c r="W130" s="185"/>
      <c r="X130" s="173"/>
      <c r="Y130" s="173"/>
      <c r="Z130" s="173"/>
      <c r="AA130" s="174"/>
    </row>
    <row r="131" spans="9:27" hidden="1" x14ac:dyDescent="0.2">
      <c r="W131" s="190" t="s">
        <v>1067</v>
      </c>
      <c r="X131" s="173"/>
      <c r="Y131" s="204" t="s">
        <v>1069</v>
      </c>
      <c r="Z131" s="173"/>
      <c r="AA131" s="177" t="s">
        <v>1084</v>
      </c>
    </row>
    <row r="132" spans="9:27" hidden="1" x14ac:dyDescent="0.2">
      <c r="K132" s="204" t="s">
        <v>1067</v>
      </c>
      <c r="M132" s="204" t="s">
        <v>1068</v>
      </c>
      <c r="O132" s="204" t="s">
        <v>1069</v>
      </c>
      <c r="P132" s="205" t="s">
        <v>1084</v>
      </c>
      <c r="W132" s="190">
        <v>181</v>
      </c>
      <c r="X132" s="173"/>
      <c r="Y132" s="204">
        <v>120</v>
      </c>
      <c r="Z132" s="173"/>
      <c r="AA132" s="178"/>
    </row>
    <row r="133" spans="9:27" hidden="1" x14ac:dyDescent="0.2">
      <c r="K133" s="206">
        <v>0.125</v>
      </c>
      <c r="M133" s="206">
        <v>0.20833333333333334</v>
      </c>
      <c r="O133" s="206">
        <v>8.3333333333333329E-2</v>
      </c>
      <c r="P133" s="207"/>
      <c r="W133" s="191" t="s">
        <v>1101</v>
      </c>
      <c r="X133" s="173"/>
      <c r="Y133" s="207">
        <f>ROUND(IF(Y136&lt;=W132,0,Y136-W132),0)</f>
        <v>0</v>
      </c>
      <c r="Z133" s="173"/>
      <c r="AA133" s="177">
        <f>ROUNDUP(Y133/60,0)</f>
        <v>0</v>
      </c>
    </row>
    <row r="134" spans="9:27" hidden="1" x14ac:dyDescent="0.2">
      <c r="K134" s="205" t="s">
        <v>1101</v>
      </c>
      <c r="L134" s="205"/>
      <c r="M134" s="205"/>
      <c r="O134" s="208">
        <f>IF(O137&lt;=K133,0,O137-K133)</f>
        <v>0</v>
      </c>
      <c r="P134" s="207">
        <f>(O134)*24</f>
        <v>0</v>
      </c>
      <c r="W134" s="191" t="s">
        <v>1081</v>
      </c>
      <c r="X134" s="173"/>
      <c r="Y134" s="207">
        <f>ROUND(IF(Y136&lt;W132,0,IF(Y136&lt;300,Y136-W132,Y132)),0)</f>
        <v>0</v>
      </c>
      <c r="Z134" s="173"/>
      <c r="AA134" s="177">
        <f>ROUNDUP(Y134/60,0)</f>
        <v>0</v>
      </c>
    </row>
    <row r="135" spans="9:27" hidden="1" x14ac:dyDescent="0.2">
      <c r="K135" s="205" t="s">
        <v>1124</v>
      </c>
      <c r="L135" s="205"/>
      <c r="M135" s="205"/>
      <c r="O135" s="208">
        <f>IF(O134&lt;K133,O134,O133)</f>
        <v>0</v>
      </c>
      <c r="P135" s="209">
        <f>(O135)*24</f>
        <v>0</v>
      </c>
      <c r="W135" s="192" t="s">
        <v>1080</v>
      </c>
      <c r="X135" s="173"/>
      <c r="Y135" s="207">
        <f>ROUND(IF(Y133&lt;W132,0,IF(Y136-Y124&gt;0,Y133-Y134,0)),0)</f>
        <v>0</v>
      </c>
      <c r="Z135" s="173"/>
      <c r="AA135" s="177">
        <f t="shared" ref="AA135:AA136" si="0">ROUNDUP(Y135/60,0)</f>
        <v>0</v>
      </c>
    </row>
    <row r="136" spans="9:27" ht="13.5" hidden="1" thickBot="1" x14ac:dyDescent="0.25">
      <c r="K136" s="205" t="s">
        <v>1062</v>
      </c>
      <c r="L136" s="205"/>
      <c r="M136" s="205"/>
      <c r="O136" s="208">
        <f>IF(O134&lt;K133,0,IF(O137-O129&gt;0,O134-O135,0))</f>
        <v>0</v>
      </c>
      <c r="P136" s="207">
        <f>(O136)*24</f>
        <v>0</v>
      </c>
      <c r="W136" s="193" t="s">
        <v>1083</v>
      </c>
      <c r="X136" s="179"/>
      <c r="Y136" s="260">
        <f>ROUND(Y121,0)</f>
        <v>180</v>
      </c>
      <c r="Z136" s="179"/>
      <c r="AA136" s="180">
        <f t="shared" si="0"/>
        <v>3</v>
      </c>
    </row>
    <row r="137" spans="9:27" hidden="1" x14ac:dyDescent="0.2">
      <c r="K137" s="205" t="s">
        <v>1083</v>
      </c>
      <c r="L137" s="173"/>
      <c r="M137" s="205"/>
      <c r="O137" s="208">
        <f>ROUNDUP((K141)*24,0)/24</f>
        <v>0.125</v>
      </c>
      <c r="P137" s="207">
        <f>(O137)*24</f>
        <v>3</v>
      </c>
    </row>
    <row r="138" spans="9:27" hidden="1" x14ac:dyDescent="0.2">
      <c r="U138" s="80" t="s">
        <v>1140</v>
      </c>
    </row>
    <row r="139" spans="9:27" hidden="1" x14ac:dyDescent="0.2">
      <c r="W139" s="80" t="s">
        <v>1141</v>
      </c>
    </row>
    <row r="140" spans="9:27" ht="30" hidden="1" x14ac:dyDescent="0.2">
      <c r="K140" s="125" t="s">
        <v>1077</v>
      </c>
    </row>
    <row r="141" spans="9:27" ht="15" hidden="1" x14ac:dyDescent="0.25">
      <c r="K141" s="119">
        <f>K113-K108</f>
        <v>0.125</v>
      </c>
      <c r="P141" s="80" t="s">
        <v>1139</v>
      </c>
    </row>
    <row r="142" spans="9:27" ht="15" hidden="1" x14ac:dyDescent="0.25">
      <c r="K142" s="270"/>
    </row>
    <row r="143" spans="9:27" ht="15" hidden="1" x14ac:dyDescent="0.25">
      <c r="K143" s="270"/>
    </row>
    <row r="144" spans="9:27" hidden="1" x14ac:dyDescent="0.2">
      <c r="I144" s="85"/>
    </row>
    <row r="145" spans="9:18" x14ac:dyDescent="0.2">
      <c r="I145" s="85"/>
      <c r="K145" s="328" t="s">
        <v>1078</v>
      </c>
      <c r="L145" s="328"/>
      <c r="M145" s="328"/>
      <c r="O145" s="329" t="s">
        <v>1064</v>
      </c>
      <c r="P145" s="329"/>
      <c r="Q145" s="329"/>
      <c r="R145" s="329"/>
    </row>
    <row r="146" spans="9:18" x14ac:dyDescent="0.2">
      <c r="I146" s="85"/>
      <c r="K146" s="215" t="s">
        <v>9</v>
      </c>
      <c r="L146" s="216"/>
      <c r="M146" s="217">
        <f>Q111</f>
        <v>45</v>
      </c>
      <c r="O146" s="215" t="s">
        <v>14</v>
      </c>
      <c r="P146" s="326">
        <f>D94</f>
        <v>5859.73</v>
      </c>
      <c r="Q146" s="326"/>
      <c r="R146" s="326"/>
    </row>
    <row r="147" spans="9:18" x14ac:dyDescent="0.2">
      <c r="I147" s="85"/>
      <c r="K147" s="215" t="s">
        <v>1065</v>
      </c>
      <c r="L147" s="216"/>
      <c r="M147" s="218">
        <f>K133</f>
        <v>0.125</v>
      </c>
      <c r="O147" s="215" t="s">
        <v>10</v>
      </c>
      <c r="P147" s="326">
        <f>D96</f>
        <v>0</v>
      </c>
      <c r="Q147" s="326"/>
      <c r="R147" s="326"/>
    </row>
    <row r="148" spans="9:18" x14ac:dyDescent="0.2">
      <c r="I148" s="85"/>
      <c r="K148" s="215" t="s">
        <v>23</v>
      </c>
      <c r="L148" s="216"/>
      <c r="M148" s="218">
        <f>AA134/24</f>
        <v>0</v>
      </c>
      <c r="O148" s="215" t="s">
        <v>16</v>
      </c>
      <c r="P148" s="326">
        <f>D98</f>
        <v>8422.5400000000009</v>
      </c>
      <c r="Q148" s="326"/>
      <c r="R148" s="326"/>
    </row>
    <row r="149" spans="9:18" x14ac:dyDescent="0.2">
      <c r="I149" s="85"/>
      <c r="K149" s="215" t="s">
        <v>1066</v>
      </c>
      <c r="L149" s="216"/>
      <c r="M149" s="218">
        <f>AA135/24</f>
        <v>0</v>
      </c>
      <c r="O149" s="215" t="s">
        <v>17</v>
      </c>
      <c r="P149" s="326">
        <f>D99</f>
        <v>6084.68</v>
      </c>
      <c r="Q149" s="326"/>
      <c r="R149" s="326"/>
    </row>
    <row r="150" spans="9:18" x14ac:dyDescent="0.2">
      <c r="I150" s="85"/>
      <c r="K150" s="222" t="s">
        <v>1085</v>
      </c>
      <c r="L150" s="216"/>
      <c r="M150" s="223">
        <f>K141</f>
        <v>0.125</v>
      </c>
      <c r="O150" s="219" t="s">
        <v>1131</v>
      </c>
      <c r="P150" s="320">
        <f>P146+P147+P148+P149</f>
        <v>20366.95</v>
      </c>
      <c r="Q150" s="320"/>
      <c r="R150" s="320"/>
    </row>
    <row r="151" spans="9:18" x14ac:dyDescent="0.2">
      <c r="I151" s="85"/>
      <c r="K151" s="224" t="s">
        <v>1104</v>
      </c>
      <c r="L151" s="216"/>
      <c r="M151" s="225">
        <f>AA136/24</f>
        <v>0.125</v>
      </c>
    </row>
    <row r="152" spans="9:18" x14ac:dyDescent="0.2">
      <c r="I152" s="85"/>
    </row>
    <row r="153" spans="9:18" x14ac:dyDescent="0.2">
      <c r="I153" s="85"/>
      <c r="K153" s="194" t="s">
        <v>1103</v>
      </c>
    </row>
    <row r="154" spans="9:18" x14ac:dyDescent="0.2">
      <c r="K154" s="194" t="s">
        <v>1105</v>
      </c>
    </row>
    <row r="155" spans="9:18" x14ac:dyDescent="0.2">
      <c r="K155" s="194" t="s">
        <v>1100</v>
      </c>
    </row>
    <row r="158" spans="9:18" ht="15" x14ac:dyDescent="0.25">
      <c r="K158" s="253" t="s">
        <v>1137</v>
      </c>
    </row>
    <row r="160" spans="9:18" ht="15" x14ac:dyDescent="0.25">
      <c r="K160" s="195" t="s">
        <v>1136</v>
      </c>
      <c r="L160" s="196"/>
      <c r="M160" s="196"/>
      <c r="N160" s="196"/>
      <c r="O160" s="196"/>
      <c r="P160" s="196"/>
    </row>
    <row r="161" spans="11:15" ht="15" x14ac:dyDescent="0.25">
      <c r="K161" s="197" t="s">
        <v>1111</v>
      </c>
    </row>
    <row r="163" spans="11:15" x14ac:dyDescent="0.2">
      <c r="O163" s="198"/>
    </row>
  </sheetData>
  <sheetProtection algorithmName="SHA-512" hashValue="N+oN78s52ojX4shZT4hE9s20zCoawPW1orI4iG8kYjKMSl+NjLJhA3inZf2Y64mHLPiT/TQ7W6d/uCW0qH4mYQ==" saltValue="sQwyOEH3HmXaaAofCLmg4A==" spinCount="100000" sheet="1" selectLockedCells="1"/>
  <mergeCells count="16">
    <mergeCell ref="O1:U1"/>
    <mergeCell ref="O3:V3"/>
    <mergeCell ref="O2:U2"/>
    <mergeCell ref="P150:R150"/>
    <mergeCell ref="S110:S111"/>
    <mergeCell ref="U122:U123"/>
    <mergeCell ref="P146:R146"/>
    <mergeCell ref="P147:R147"/>
    <mergeCell ref="P148:R148"/>
    <mergeCell ref="P149:R149"/>
    <mergeCell ref="O93:U93"/>
    <mergeCell ref="K101:U101"/>
    <mergeCell ref="K97:U97"/>
    <mergeCell ref="K98:U98"/>
    <mergeCell ref="K145:M145"/>
    <mergeCell ref="O145:R145"/>
  </mergeCells>
  <pageMargins left="0.7" right="0.7" top="0.75" bottom="0.75" header="0.3" footer="0.3"/>
  <pageSetup paperSize="9" orientation="portrait" r:id="rId1"/>
  <ignoredErrors>
    <ignoredError sqref="O10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topLeftCell="A100" workbookViewId="0">
      <selection activeCell="C1" sqref="C1"/>
    </sheetView>
  </sheetViews>
  <sheetFormatPr defaultRowHeight="12.75" x14ac:dyDescent="0.2"/>
  <sheetData>
    <row r="1" spans="1:2" x14ac:dyDescent="0.2">
      <c r="A1" s="303" t="s">
        <v>192</v>
      </c>
      <c r="B1" t="s">
        <v>29</v>
      </c>
    </row>
    <row r="2" spans="1:2" x14ac:dyDescent="0.2">
      <c r="A2" s="303" t="s">
        <v>205</v>
      </c>
      <c r="B2" t="s">
        <v>29</v>
      </c>
    </row>
    <row r="3" spans="1:2" x14ac:dyDescent="0.2">
      <c r="A3" s="303" t="s">
        <v>196</v>
      </c>
      <c r="B3" t="s">
        <v>29</v>
      </c>
    </row>
    <row r="4" spans="1:2" x14ac:dyDescent="0.2">
      <c r="A4" s="303" t="s">
        <v>206</v>
      </c>
      <c r="B4" t="s">
        <v>29</v>
      </c>
    </row>
    <row r="5" spans="1:2" x14ac:dyDescent="0.2">
      <c r="A5" s="303" t="s">
        <v>245</v>
      </c>
      <c r="B5" t="s">
        <v>29</v>
      </c>
    </row>
    <row r="6" spans="1:2" x14ac:dyDescent="0.2">
      <c r="A6" s="303" t="s">
        <v>215</v>
      </c>
      <c r="B6" t="s">
        <v>29</v>
      </c>
    </row>
    <row r="7" spans="1:2" x14ac:dyDescent="0.2">
      <c r="A7" s="303" t="s">
        <v>225</v>
      </c>
      <c r="B7" t="s">
        <v>29</v>
      </c>
    </row>
    <row r="8" spans="1:2" x14ac:dyDescent="0.2">
      <c r="A8" s="303" t="s">
        <v>230</v>
      </c>
      <c r="B8" t="s">
        <v>29</v>
      </c>
    </row>
    <row r="9" spans="1:2" x14ac:dyDescent="0.2">
      <c r="A9" s="303" t="s">
        <v>221</v>
      </c>
      <c r="B9" t="s">
        <v>29</v>
      </c>
    </row>
    <row r="10" spans="1:2" x14ac:dyDescent="0.2">
      <c r="A10" s="303" t="s">
        <v>938</v>
      </c>
      <c r="B10" t="s">
        <v>29</v>
      </c>
    </row>
    <row r="11" spans="1:2" x14ac:dyDescent="0.2">
      <c r="A11" s="303" t="s">
        <v>265</v>
      </c>
      <c r="B11" t="s">
        <v>29</v>
      </c>
    </row>
    <row r="12" spans="1:2" x14ac:dyDescent="0.2">
      <c r="A12" s="303" t="s">
        <v>228</v>
      </c>
      <c r="B12" t="s">
        <v>29</v>
      </c>
    </row>
    <row r="13" spans="1:2" x14ac:dyDescent="0.2">
      <c r="A13" s="303" t="s">
        <v>285</v>
      </c>
      <c r="B13" t="s">
        <v>29</v>
      </c>
    </row>
    <row r="14" spans="1:2" x14ac:dyDescent="0.2">
      <c r="A14" s="303" t="s">
        <v>283</v>
      </c>
      <c r="B14" t="s">
        <v>29</v>
      </c>
    </row>
    <row r="15" spans="1:2" x14ac:dyDescent="0.2">
      <c r="A15" s="303" t="s">
        <v>287</v>
      </c>
      <c r="B15" t="s">
        <v>29</v>
      </c>
    </row>
    <row r="16" spans="1:2" x14ac:dyDescent="0.2">
      <c r="A16" s="303" t="s">
        <v>193</v>
      </c>
      <c r="B16" t="s">
        <v>29</v>
      </c>
    </row>
    <row r="17" spans="1:2" x14ac:dyDescent="0.2">
      <c r="A17" s="303" t="s">
        <v>199</v>
      </c>
      <c r="B17" t="s">
        <v>29</v>
      </c>
    </row>
    <row r="18" spans="1:2" x14ac:dyDescent="0.2">
      <c r="A18" s="303" t="s">
        <v>218</v>
      </c>
      <c r="B18" t="s">
        <v>29</v>
      </c>
    </row>
    <row r="19" spans="1:2" x14ac:dyDescent="0.2">
      <c r="A19" s="303" t="s">
        <v>194</v>
      </c>
      <c r="B19" t="s">
        <v>29</v>
      </c>
    </row>
    <row r="20" spans="1:2" x14ac:dyDescent="0.2">
      <c r="A20" s="303" t="s">
        <v>227</v>
      </c>
      <c r="B20" t="s">
        <v>29</v>
      </c>
    </row>
    <row r="21" spans="1:2" x14ac:dyDescent="0.2">
      <c r="A21" s="303" t="s">
        <v>224</v>
      </c>
      <c r="B21" t="s">
        <v>29</v>
      </c>
    </row>
    <row r="22" spans="1:2" x14ac:dyDescent="0.2">
      <c r="A22" s="303" t="s">
        <v>229</v>
      </c>
      <c r="B22" t="s">
        <v>29</v>
      </c>
    </row>
    <row r="23" spans="1:2" x14ac:dyDescent="0.2">
      <c r="A23" s="303" t="s">
        <v>249</v>
      </c>
      <c r="B23" t="s">
        <v>29</v>
      </c>
    </row>
    <row r="24" spans="1:2" x14ac:dyDescent="0.2">
      <c r="A24" s="303" t="s">
        <v>254</v>
      </c>
      <c r="B24" t="s">
        <v>29</v>
      </c>
    </row>
    <row r="25" spans="1:2" x14ac:dyDescent="0.2">
      <c r="A25" s="303" t="s">
        <v>259</v>
      </c>
      <c r="B25" t="s">
        <v>29</v>
      </c>
    </row>
    <row r="26" spans="1:2" x14ac:dyDescent="0.2">
      <c r="A26" s="303" t="s">
        <v>276</v>
      </c>
      <c r="B26" t="s">
        <v>29</v>
      </c>
    </row>
    <row r="27" spans="1:2" x14ac:dyDescent="0.2">
      <c r="A27" s="303" t="s">
        <v>279</v>
      </c>
      <c r="B27" t="s">
        <v>29</v>
      </c>
    </row>
    <row r="28" spans="1:2" x14ac:dyDescent="0.2">
      <c r="A28" s="303" t="s">
        <v>281</v>
      </c>
      <c r="B28" t="s">
        <v>29</v>
      </c>
    </row>
    <row r="29" spans="1:2" x14ac:dyDescent="0.2">
      <c r="A29" s="303" t="s">
        <v>278</v>
      </c>
      <c r="B29" t="s">
        <v>29</v>
      </c>
    </row>
    <row r="30" spans="1:2" x14ac:dyDescent="0.2">
      <c r="A30" s="303" t="s">
        <v>280</v>
      </c>
      <c r="B30" t="s">
        <v>29</v>
      </c>
    </row>
    <row r="31" spans="1:2" x14ac:dyDescent="0.2">
      <c r="A31" s="303" t="s">
        <v>290</v>
      </c>
      <c r="B31" t="s">
        <v>29</v>
      </c>
    </row>
    <row r="32" spans="1:2" x14ac:dyDescent="0.2">
      <c r="A32" s="303" t="s">
        <v>286</v>
      </c>
      <c r="B32" t="s">
        <v>29</v>
      </c>
    </row>
    <row r="33" spans="1:2" x14ac:dyDescent="0.2">
      <c r="A33" s="303" t="s">
        <v>284</v>
      </c>
      <c r="B33" t="s">
        <v>29</v>
      </c>
    </row>
    <row r="34" spans="1:2" x14ac:dyDescent="0.2">
      <c r="A34" s="303" t="s">
        <v>298</v>
      </c>
      <c r="B34" t="s">
        <v>29</v>
      </c>
    </row>
    <row r="35" spans="1:2" x14ac:dyDescent="0.2">
      <c r="A35" s="303" t="s">
        <v>303</v>
      </c>
      <c r="B35" t="s">
        <v>29</v>
      </c>
    </row>
    <row r="36" spans="1:2" x14ac:dyDescent="0.2">
      <c r="A36" s="303" t="s">
        <v>188</v>
      </c>
      <c r="B36" t="s">
        <v>29</v>
      </c>
    </row>
    <row r="37" spans="1:2" x14ac:dyDescent="0.2">
      <c r="A37" s="303" t="s">
        <v>240</v>
      </c>
      <c r="B37" t="s">
        <v>29</v>
      </c>
    </row>
    <row r="38" spans="1:2" x14ac:dyDescent="0.2">
      <c r="A38" s="303" t="s">
        <v>238</v>
      </c>
      <c r="B38" t="s">
        <v>29</v>
      </c>
    </row>
    <row r="39" spans="1:2" x14ac:dyDescent="0.2">
      <c r="A39" s="303" t="s">
        <v>260</v>
      </c>
      <c r="B39" t="s">
        <v>29</v>
      </c>
    </row>
    <row r="40" spans="1:2" x14ac:dyDescent="0.2">
      <c r="A40" s="303" t="s">
        <v>255</v>
      </c>
      <c r="B40" t="s">
        <v>29</v>
      </c>
    </row>
    <row r="41" spans="1:2" x14ac:dyDescent="0.2">
      <c r="A41" s="303" t="s">
        <v>262</v>
      </c>
      <c r="B41" t="s">
        <v>29</v>
      </c>
    </row>
    <row r="42" spans="1:2" x14ac:dyDescent="0.2">
      <c r="A42" s="303" t="s">
        <v>269</v>
      </c>
      <c r="B42" t="s">
        <v>29</v>
      </c>
    </row>
    <row r="43" spans="1:2" x14ac:dyDescent="0.2">
      <c r="A43" s="303" t="s">
        <v>275</v>
      </c>
      <c r="B43" t="s">
        <v>29</v>
      </c>
    </row>
    <row r="44" spans="1:2" x14ac:dyDescent="0.2">
      <c r="A44" s="303" t="s">
        <v>220</v>
      </c>
      <c r="B44" t="s">
        <v>29</v>
      </c>
    </row>
    <row r="45" spans="1:2" x14ac:dyDescent="0.2">
      <c r="A45" s="303" t="s">
        <v>241</v>
      </c>
      <c r="B45" t="s">
        <v>29</v>
      </c>
    </row>
    <row r="46" spans="1:2" x14ac:dyDescent="0.2">
      <c r="A46" s="303" t="s">
        <v>489</v>
      </c>
      <c r="B46" t="s">
        <v>29</v>
      </c>
    </row>
    <row r="47" spans="1:2" x14ac:dyDescent="0.2">
      <c r="A47" s="303" t="s">
        <v>316</v>
      </c>
      <c r="B47" t="s">
        <v>29</v>
      </c>
    </row>
    <row r="48" spans="1:2" x14ac:dyDescent="0.2">
      <c r="A48" s="303" t="s">
        <v>293</v>
      </c>
      <c r="B48" t="s">
        <v>29</v>
      </c>
    </row>
    <row r="49" spans="1:2" x14ac:dyDescent="0.2">
      <c r="A49" s="303" t="s">
        <v>187</v>
      </c>
      <c r="B49" t="s">
        <v>29</v>
      </c>
    </row>
    <row r="50" spans="1:2" x14ac:dyDescent="0.2">
      <c r="A50" s="303" t="s">
        <v>191</v>
      </c>
      <c r="B50" t="s">
        <v>29</v>
      </c>
    </row>
    <row r="51" spans="1:2" x14ac:dyDescent="0.2">
      <c r="A51" s="303" t="s">
        <v>198</v>
      </c>
      <c r="B51" t="s">
        <v>29</v>
      </c>
    </row>
    <row r="52" spans="1:2" x14ac:dyDescent="0.2">
      <c r="A52" s="303" t="s">
        <v>820</v>
      </c>
      <c r="B52" t="s">
        <v>29</v>
      </c>
    </row>
    <row r="53" spans="1:2" x14ac:dyDescent="0.2">
      <c r="A53" s="303" t="s">
        <v>203</v>
      </c>
      <c r="B53" t="s">
        <v>29</v>
      </c>
    </row>
    <row r="54" spans="1:2" x14ac:dyDescent="0.2">
      <c r="A54" s="303" t="s">
        <v>213</v>
      </c>
      <c r="B54" t="s">
        <v>29</v>
      </c>
    </row>
    <row r="55" spans="1:2" x14ac:dyDescent="0.2">
      <c r="A55" s="303" t="s">
        <v>532</v>
      </c>
      <c r="B55" t="s">
        <v>29</v>
      </c>
    </row>
    <row r="56" spans="1:2" x14ac:dyDescent="0.2">
      <c r="A56" s="303" t="s">
        <v>217</v>
      </c>
      <c r="B56" t="s">
        <v>29</v>
      </c>
    </row>
    <row r="57" spans="1:2" x14ac:dyDescent="0.2">
      <c r="A57" s="303" t="s">
        <v>234</v>
      </c>
      <c r="B57" t="s">
        <v>29</v>
      </c>
    </row>
    <row r="58" spans="1:2" x14ac:dyDescent="0.2">
      <c r="A58" s="303" t="s">
        <v>243</v>
      </c>
      <c r="B58" t="s">
        <v>29</v>
      </c>
    </row>
    <row r="59" spans="1:2" x14ac:dyDescent="0.2">
      <c r="A59" s="303" t="s">
        <v>252</v>
      </c>
      <c r="B59" t="s">
        <v>29</v>
      </c>
    </row>
    <row r="60" spans="1:2" x14ac:dyDescent="0.2">
      <c r="A60" s="303" t="s">
        <v>257</v>
      </c>
      <c r="B60" t="s">
        <v>29</v>
      </c>
    </row>
    <row r="61" spans="1:2" x14ac:dyDescent="0.2">
      <c r="A61" s="303" t="s">
        <v>1158</v>
      </c>
      <c r="B61" t="s">
        <v>29</v>
      </c>
    </row>
    <row r="62" spans="1:2" x14ac:dyDescent="0.2">
      <c r="A62" s="303" t="s">
        <v>327</v>
      </c>
      <c r="B62" t="s">
        <v>29</v>
      </c>
    </row>
    <row r="63" spans="1:2" x14ac:dyDescent="0.2">
      <c r="A63" s="303" t="s">
        <v>582</v>
      </c>
      <c r="B63" t="s">
        <v>29</v>
      </c>
    </row>
    <row r="64" spans="1:2" x14ac:dyDescent="0.2">
      <c r="A64" s="303" t="s">
        <v>300</v>
      </c>
      <c r="B64" t="s">
        <v>29</v>
      </c>
    </row>
    <row r="65" spans="1:2" x14ac:dyDescent="0.2">
      <c r="A65" s="303" t="s">
        <v>291</v>
      </c>
      <c r="B65" t="s">
        <v>29</v>
      </c>
    </row>
    <row r="66" spans="1:2" x14ac:dyDescent="0.2">
      <c r="A66" s="303" t="s">
        <v>297</v>
      </c>
      <c r="B66" t="s">
        <v>29</v>
      </c>
    </row>
    <row r="67" spans="1:2" x14ac:dyDescent="0.2">
      <c r="A67" s="303" t="s">
        <v>443</v>
      </c>
      <c r="B67" t="s">
        <v>29</v>
      </c>
    </row>
    <row r="68" spans="1:2" x14ac:dyDescent="0.2">
      <c r="A68" s="303" t="s">
        <v>558</v>
      </c>
      <c r="B68" t="s">
        <v>29</v>
      </c>
    </row>
    <row r="69" spans="1:2" x14ac:dyDescent="0.2">
      <c r="A69" s="303" t="s">
        <v>1159</v>
      </c>
      <c r="B69" t="s">
        <v>29</v>
      </c>
    </row>
    <row r="70" spans="1:2" x14ac:dyDescent="0.2">
      <c r="A70" s="303" t="s">
        <v>190</v>
      </c>
      <c r="B70" t="s">
        <v>29</v>
      </c>
    </row>
    <row r="71" spans="1:2" x14ac:dyDescent="0.2">
      <c r="A71" s="303" t="s">
        <v>452</v>
      </c>
      <c r="B71" t="s">
        <v>29</v>
      </c>
    </row>
    <row r="72" spans="1:2" x14ac:dyDescent="0.2">
      <c r="A72" s="303" t="s">
        <v>200</v>
      </c>
      <c r="B72" t="s">
        <v>29</v>
      </c>
    </row>
    <row r="73" spans="1:2" x14ac:dyDescent="0.2">
      <c r="A73" s="303" t="s">
        <v>513</v>
      </c>
      <c r="B73" t="s">
        <v>29</v>
      </c>
    </row>
    <row r="74" spans="1:2" x14ac:dyDescent="0.2">
      <c r="A74" s="303" t="s">
        <v>1160</v>
      </c>
      <c r="B74" t="s">
        <v>29</v>
      </c>
    </row>
    <row r="75" spans="1:2" x14ac:dyDescent="0.2">
      <c r="A75" s="303" t="s">
        <v>211</v>
      </c>
      <c r="B75" t="s">
        <v>29</v>
      </c>
    </row>
    <row r="76" spans="1:2" x14ac:dyDescent="0.2">
      <c r="A76" s="303" t="s">
        <v>244</v>
      </c>
      <c r="B76" t="s">
        <v>29</v>
      </c>
    </row>
    <row r="77" spans="1:2" x14ac:dyDescent="0.2">
      <c r="A77" s="303" t="s">
        <v>202</v>
      </c>
      <c r="B77" t="s">
        <v>29</v>
      </c>
    </row>
    <row r="78" spans="1:2" x14ac:dyDescent="0.2">
      <c r="A78" s="303" t="s">
        <v>207</v>
      </c>
      <c r="B78" t="s">
        <v>29</v>
      </c>
    </row>
    <row r="79" spans="1:2" x14ac:dyDescent="0.2">
      <c r="A79" s="303" t="s">
        <v>1161</v>
      </c>
      <c r="B79" t="s">
        <v>29</v>
      </c>
    </row>
    <row r="80" spans="1:2" x14ac:dyDescent="0.2">
      <c r="A80" s="303" t="s">
        <v>214</v>
      </c>
      <c r="B80" t="s">
        <v>29</v>
      </c>
    </row>
    <row r="81" spans="1:2" x14ac:dyDescent="0.2">
      <c r="A81" s="303" t="s">
        <v>1029</v>
      </c>
      <c r="B81" t="s">
        <v>29</v>
      </c>
    </row>
    <row r="82" spans="1:2" x14ac:dyDescent="0.2">
      <c r="A82" s="303" t="s">
        <v>219</v>
      </c>
      <c r="B82" t="s">
        <v>29</v>
      </c>
    </row>
    <row r="83" spans="1:2" x14ac:dyDescent="0.2">
      <c r="A83" s="303" t="s">
        <v>934</v>
      </c>
      <c r="B83" t="s">
        <v>29</v>
      </c>
    </row>
    <row r="84" spans="1:2" x14ac:dyDescent="0.2">
      <c r="A84" s="303" t="s">
        <v>226</v>
      </c>
      <c r="B84" t="s">
        <v>29</v>
      </c>
    </row>
    <row r="85" spans="1:2" x14ac:dyDescent="0.2">
      <c r="A85" s="303" t="s">
        <v>823</v>
      </c>
      <c r="B85" t="s">
        <v>29</v>
      </c>
    </row>
    <row r="86" spans="1:2" x14ac:dyDescent="0.2">
      <c r="A86" s="303" t="s">
        <v>233</v>
      </c>
      <c r="B86" t="s">
        <v>29</v>
      </c>
    </row>
    <row r="87" spans="1:2" x14ac:dyDescent="0.2">
      <c r="A87" s="303" t="s">
        <v>539</v>
      </c>
      <c r="B87" t="s">
        <v>29</v>
      </c>
    </row>
    <row r="88" spans="1:2" x14ac:dyDescent="0.2">
      <c r="A88" s="303" t="s">
        <v>1162</v>
      </c>
      <c r="B88" t="s">
        <v>29</v>
      </c>
    </row>
    <row r="89" spans="1:2" x14ac:dyDescent="0.2">
      <c r="A89" s="303" t="s">
        <v>237</v>
      </c>
      <c r="B89" t="s">
        <v>29</v>
      </c>
    </row>
    <row r="90" spans="1:2" x14ac:dyDescent="0.2">
      <c r="A90" s="303" t="s">
        <v>564</v>
      </c>
      <c r="B90" t="s">
        <v>29</v>
      </c>
    </row>
    <row r="91" spans="1:2" x14ac:dyDescent="0.2">
      <c r="A91" s="303" t="s">
        <v>1012</v>
      </c>
      <c r="B91" t="s">
        <v>29</v>
      </c>
    </row>
    <row r="92" spans="1:2" x14ac:dyDescent="0.2">
      <c r="A92" s="303" t="s">
        <v>821</v>
      </c>
      <c r="B92" t="s">
        <v>29</v>
      </c>
    </row>
    <row r="93" spans="1:2" x14ac:dyDescent="0.2">
      <c r="A93" s="303" t="s">
        <v>242</v>
      </c>
      <c r="B93" t="s">
        <v>29</v>
      </c>
    </row>
    <row r="94" spans="1:2" x14ac:dyDescent="0.2">
      <c r="A94" s="303" t="s">
        <v>256</v>
      </c>
      <c r="B94" t="s">
        <v>29</v>
      </c>
    </row>
    <row r="95" spans="1:2" x14ac:dyDescent="0.2">
      <c r="A95" s="303" t="s">
        <v>261</v>
      </c>
      <c r="B95" t="s">
        <v>29</v>
      </c>
    </row>
    <row r="96" spans="1:2" x14ac:dyDescent="0.2">
      <c r="A96" s="303" t="s">
        <v>501</v>
      </c>
      <c r="B96" t="s">
        <v>29</v>
      </c>
    </row>
    <row r="97" spans="1:2" x14ac:dyDescent="0.2">
      <c r="A97" s="303" t="s">
        <v>566</v>
      </c>
      <c r="B97" t="s">
        <v>29</v>
      </c>
    </row>
    <row r="98" spans="1:2" x14ac:dyDescent="0.2">
      <c r="A98" s="303" t="s">
        <v>209</v>
      </c>
      <c r="B98" t="s">
        <v>29</v>
      </c>
    </row>
    <row r="99" spans="1:2" x14ac:dyDescent="0.2">
      <c r="A99" s="303" t="s">
        <v>268</v>
      </c>
      <c r="B99" t="s">
        <v>29</v>
      </c>
    </row>
    <row r="100" spans="1:2" x14ac:dyDescent="0.2">
      <c r="A100" s="303" t="s">
        <v>1163</v>
      </c>
      <c r="B100" t="s">
        <v>29</v>
      </c>
    </row>
    <row r="101" spans="1:2" x14ac:dyDescent="0.2">
      <c r="A101" s="303" t="s">
        <v>270</v>
      </c>
      <c r="B101" t="s">
        <v>29</v>
      </c>
    </row>
    <row r="102" spans="1:2" x14ac:dyDescent="0.2">
      <c r="A102" s="303" t="s">
        <v>271</v>
      </c>
      <c r="B102" t="s">
        <v>29</v>
      </c>
    </row>
    <row r="103" spans="1:2" x14ac:dyDescent="0.2">
      <c r="A103" s="303" t="s">
        <v>1164</v>
      </c>
      <c r="B103" t="s">
        <v>29</v>
      </c>
    </row>
    <row r="104" spans="1:2" x14ac:dyDescent="0.2">
      <c r="A104" s="303" t="s">
        <v>273</v>
      </c>
      <c r="B104" t="s">
        <v>29</v>
      </c>
    </row>
    <row r="105" spans="1:2" x14ac:dyDescent="0.2">
      <c r="A105" s="303" t="s">
        <v>1165</v>
      </c>
      <c r="B105" t="s">
        <v>29</v>
      </c>
    </row>
    <row r="106" spans="1:2" x14ac:dyDescent="0.2">
      <c r="A106" s="303" t="s">
        <v>236</v>
      </c>
      <c r="B106" t="s">
        <v>29</v>
      </c>
    </row>
    <row r="107" spans="1:2" x14ac:dyDescent="0.2">
      <c r="A107" s="303" t="s">
        <v>263</v>
      </c>
      <c r="B107" t="s">
        <v>29</v>
      </c>
    </row>
    <row r="108" spans="1:2" x14ac:dyDescent="0.2">
      <c r="A108" s="303" t="s">
        <v>588</v>
      </c>
      <c r="B108" t="s">
        <v>29</v>
      </c>
    </row>
    <row r="109" spans="1:2" x14ac:dyDescent="0.2">
      <c r="A109" s="303" t="s">
        <v>288</v>
      </c>
      <c r="B109" t="s">
        <v>29</v>
      </c>
    </row>
    <row r="110" spans="1:2" x14ac:dyDescent="0.2">
      <c r="A110" s="303" t="s">
        <v>1041</v>
      </c>
      <c r="B110" t="s">
        <v>29</v>
      </c>
    </row>
    <row r="111" spans="1:2" x14ac:dyDescent="0.2">
      <c r="A111" s="303" t="s">
        <v>1166</v>
      </c>
      <c r="B111" t="s">
        <v>29</v>
      </c>
    </row>
    <row r="112" spans="1:2" x14ac:dyDescent="0.2">
      <c r="A112" s="303" t="s">
        <v>572</v>
      </c>
      <c r="B112" t="s">
        <v>29</v>
      </c>
    </row>
    <row r="113" spans="1:2" x14ac:dyDescent="0.2">
      <c r="A113" s="303" t="s">
        <v>292</v>
      </c>
      <c r="B113" t="s">
        <v>29</v>
      </c>
    </row>
    <row r="114" spans="1:2" x14ac:dyDescent="0.2">
      <c r="A114" s="303" t="s">
        <v>301</v>
      </c>
      <c r="B114" t="s">
        <v>29</v>
      </c>
    </row>
    <row r="115" spans="1:2" x14ac:dyDescent="0.2">
      <c r="A115" s="303" t="s">
        <v>302</v>
      </c>
      <c r="B115" t="s">
        <v>29</v>
      </c>
    </row>
    <row r="116" spans="1:2" x14ac:dyDescent="0.2">
      <c r="A116" s="303" t="s">
        <v>1011</v>
      </c>
      <c r="B116" t="s">
        <v>29</v>
      </c>
    </row>
    <row r="117" spans="1:2" x14ac:dyDescent="0.2">
      <c r="A117" s="303" t="s">
        <v>459</v>
      </c>
      <c r="B117" t="s">
        <v>29</v>
      </c>
    </row>
    <row r="118" spans="1:2" x14ac:dyDescent="0.2">
      <c r="A118" s="303" t="s">
        <v>312</v>
      </c>
      <c r="B118" t="s">
        <v>29</v>
      </c>
    </row>
    <row r="119" spans="1:2" x14ac:dyDescent="0.2">
      <c r="A119" s="303" t="s">
        <v>1167</v>
      </c>
      <c r="B119" t="s">
        <v>29</v>
      </c>
    </row>
    <row r="120" spans="1:2" x14ac:dyDescent="0.2">
      <c r="A120" s="303" t="s">
        <v>338</v>
      </c>
      <c r="B120" t="s">
        <v>29</v>
      </c>
    </row>
    <row r="121" spans="1:2" x14ac:dyDescent="0.2">
      <c r="A121" s="303" t="s">
        <v>235</v>
      </c>
      <c r="B121" t="s">
        <v>29</v>
      </c>
    </row>
    <row r="122" spans="1:2" x14ac:dyDescent="0.2">
      <c r="A122" s="303" t="s">
        <v>1168</v>
      </c>
      <c r="B122" t="s">
        <v>29</v>
      </c>
    </row>
    <row r="123" spans="1:2" x14ac:dyDescent="0.2">
      <c r="A123" s="303" t="s">
        <v>266</v>
      </c>
      <c r="B123" t="s">
        <v>29</v>
      </c>
    </row>
    <row r="124" spans="1:2" x14ac:dyDescent="0.2">
      <c r="A124" s="303" t="s">
        <v>296</v>
      </c>
      <c r="B124" t="s">
        <v>29</v>
      </c>
    </row>
    <row r="125" spans="1:2" x14ac:dyDescent="0.2">
      <c r="A125" s="303" t="s">
        <v>967</v>
      </c>
      <c r="B125" t="s">
        <v>29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AB408"/>
  <sheetViews>
    <sheetView showGridLines="0" topLeftCell="A21" zoomScale="80" zoomScaleNormal="80" workbookViewId="0">
      <selection activeCell="U104" sqref="U104"/>
    </sheetView>
  </sheetViews>
  <sheetFormatPr defaultColWidth="17.5703125" defaultRowHeight="12.75" x14ac:dyDescent="0.2"/>
  <cols>
    <col min="1" max="1" width="0.5703125" customWidth="1"/>
    <col min="2" max="2" width="22" hidden="1" customWidth="1"/>
    <col min="3" max="3" width="14.5703125" hidden="1" customWidth="1"/>
    <col min="4" max="4" width="15.28515625" hidden="1" customWidth="1"/>
    <col min="5" max="5" width="16.5703125" hidden="1" customWidth="1"/>
    <col min="6" max="6" width="26.42578125" hidden="1" customWidth="1"/>
    <col min="7" max="7" width="5.5703125" bestFit="1" customWidth="1"/>
    <col min="8" max="8" width="0" hidden="1" customWidth="1"/>
    <col min="9" max="9" width="0" style="80" hidden="1" customWidth="1"/>
    <col min="10" max="10" width="9.28515625" style="80" customWidth="1"/>
    <col min="11" max="11" width="26.140625" style="80" customWidth="1"/>
    <col min="12" max="12" width="4.7109375" style="80" customWidth="1"/>
    <col min="13" max="13" width="26.140625" style="80" customWidth="1"/>
    <col min="14" max="14" width="7.7109375" style="80" customWidth="1"/>
    <col min="15" max="15" width="32.5703125" style="80" customWidth="1"/>
    <col min="16" max="16" width="22.85546875" style="80" bestFit="1" customWidth="1"/>
    <col min="17" max="17" width="1.7109375" style="80" customWidth="1"/>
    <col min="18" max="18" width="1.42578125" style="80" hidden="1" customWidth="1"/>
    <col min="19" max="19" width="0" style="80" hidden="1" customWidth="1"/>
    <col min="20" max="20" width="1.7109375" style="80" bestFit="1" customWidth="1"/>
    <col min="21" max="21" width="18" style="80" bestFit="1" customWidth="1"/>
    <col min="22" max="22" width="0" style="80" hidden="1" customWidth="1"/>
    <col min="23" max="23" width="30.85546875" style="80" hidden="1" customWidth="1"/>
    <col min="24" max="24" width="55.85546875" style="80" hidden="1" customWidth="1"/>
    <col min="26" max="26" width="16.85546875" bestFit="1" customWidth="1"/>
    <col min="28" max="28" width="19.7109375" bestFit="1" customWidth="1"/>
  </cols>
  <sheetData>
    <row r="1" spans="2:24" hidden="1" x14ac:dyDescent="0.2"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2:24" hidden="1" x14ac:dyDescent="0.2">
      <c r="F2" s="9" t="s">
        <v>779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2:24" hidden="1" x14ac:dyDescent="0.2">
      <c r="F3" s="9" t="s">
        <v>780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2:24" hidden="1" x14ac:dyDescent="0.2">
      <c r="F4" s="9" t="s">
        <v>836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2:24" hidden="1" x14ac:dyDescent="0.2"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2:24" hidden="1" x14ac:dyDescent="0.2">
      <c r="B6" s="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2:24" hidden="1" x14ac:dyDescent="0.2">
      <c r="B7" s="57" t="s">
        <v>782</v>
      </c>
      <c r="C7" s="58" t="s">
        <v>783</v>
      </c>
      <c r="D7" s="6"/>
      <c r="E7" s="6"/>
      <c r="I7" s="5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2:24" hidden="1" x14ac:dyDescent="0.2">
      <c r="B8" s="55" t="s">
        <v>9</v>
      </c>
      <c r="C8" s="118">
        <f>U104</f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2:24" hidden="1" x14ac:dyDescent="0.2">
      <c r="B9" s="55" t="s">
        <v>23</v>
      </c>
      <c r="C9" s="131">
        <f>AB134</f>
        <v>1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idden="1" x14ac:dyDescent="0.2">
      <c r="B10" s="55" t="s">
        <v>24</v>
      </c>
      <c r="C10" s="115">
        <v>0</v>
      </c>
      <c r="I10"/>
      <c r="J10"/>
      <c r="K10"/>
      <c r="L10"/>
      <c r="M10"/>
      <c r="N10"/>
      <c r="O10" t="s">
        <v>1059</v>
      </c>
      <c r="P10"/>
      <c r="Q10"/>
      <c r="R10"/>
      <c r="S10"/>
      <c r="T10"/>
      <c r="U10"/>
      <c r="V10"/>
      <c r="W10"/>
      <c r="X10"/>
    </row>
    <row r="11" spans="2:24" hidden="1" x14ac:dyDescent="0.2">
      <c r="B11" s="112" t="s">
        <v>1057</v>
      </c>
      <c r="C11" s="117" t="str">
        <f>P104</f>
        <v>Internacional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2:24" hidden="1" x14ac:dyDescent="0.2">
      <c r="B12" s="112" t="s">
        <v>18</v>
      </c>
      <c r="C12" s="117">
        <f>R104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2:24" hidden="1" x14ac:dyDescent="0.2">
      <c r="B13" s="55" t="s">
        <v>30</v>
      </c>
      <c r="C13" s="56">
        <f>P109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2:24" hidden="1" x14ac:dyDescent="0.2">
      <c r="B14" s="113"/>
      <c r="C14" s="1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2:24" hidden="1" x14ac:dyDescent="0.2">
      <c r="B15" t="s">
        <v>3</v>
      </c>
      <c r="I15" s="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2:24" hidden="1" x14ac:dyDescent="0.2">
      <c r="B16" t="s">
        <v>4</v>
      </c>
      <c r="I16" s="5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2:24" hidden="1" x14ac:dyDescent="0.2">
      <c r="I17" s="5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2:24" hidden="1" x14ac:dyDescent="0.2">
      <c r="B18" t="s">
        <v>9</v>
      </c>
      <c r="C18" s="1" t="s">
        <v>20</v>
      </c>
      <c r="D18" s="1" t="s">
        <v>22</v>
      </c>
      <c r="E18" s="1" t="s">
        <v>21</v>
      </c>
      <c r="F18" s="1" t="s">
        <v>22</v>
      </c>
      <c r="G18" s="7"/>
      <c r="H18" s="7"/>
      <c r="I18" s="97"/>
    </row>
    <row r="19" spans="2:24" hidden="1" x14ac:dyDescent="0.2">
      <c r="B19" t="s">
        <v>5</v>
      </c>
      <c r="C19" s="5">
        <v>161.11000000000001</v>
      </c>
      <c r="E19" s="5">
        <v>231.89</v>
      </c>
    </row>
    <row r="20" spans="2:24" hidden="1" x14ac:dyDescent="0.2">
      <c r="B20" t="s">
        <v>784</v>
      </c>
      <c r="C20" s="5">
        <v>161.11000000000001</v>
      </c>
      <c r="E20" s="5">
        <v>231.89</v>
      </c>
    </row>
    <row r="21" spans="2:24" x14ac:dyDescent="0.2">
      <c r="B21" t="s">
        <v>785</v>
      </c>
      <c r="C21" s="5">
        <v>195.59</v>
      </c>
      <c r="E21" s="5">
        <v>408.12</v>
      </c>
    </row>
    <row r="22" spans="2:24" x14ac:dyDescent="0.2">
      <c r="B22" t="s">
        <v>786</v>
      </c>
      <c r="C22" s="5">
        <v>395.69</v>
      </c>
      <c r="E22" s="5">
        <v>820.83</v>
      </c>
    </row>
    <row r="23" spans="2:24" x14ac:dyDescent="0.2">
      <c r="B23" t="s">
        <v>787</v>
      </c>
      <c r="C23" s="5">
        <v>515.35</v>
      </c>
      <c r="E23" s="5">
        <v>1080.52</v>
      </c>
    </row>
    <row r="24" spans="2:24" hidden="1" x14ac:dyDescent="0.2">
      <c r="B24" t="s">
        <v>788</v>
      </c>
      <c r="C24" s="5">
        <v>1170.5999999999999</v>
      </c>
      <c r="E24" s="5">
        <v>2439.36</v>
      </c>
    </row>
    <row r="25" spans="2:24" hidden="1" x14ac:dyDescent="0.2">
      <c r="B25" t="s">
        <v>789</v>
      </c>
      <c r="C25" s="5">
        <v>3003.84</v>
      </c>
      <c r="D25" s="3"/>
      <c r="E25" s="5">
        <v>5476.94</v>
      </c>
    </row>
    <row r="26" spans="2:24" hidden="1" x14ac:dyDescent="0.2">
      <c r="B26" t="s">
        <v>790</v>
      </c>
      <c r="C26" s="5">
        <v>3555.79</v>
      </c>
      <c r="D26" s="3"/>
      <c r="E26" s="5">
        <v>7438.63</v>
      </c>
    </row>
    <row r="27" spans="2:24" hidden="1" x14ac:dyDescent="0.2">
      <c r="B27" t="s">
        <v>791</v>
      </c>
      <c r="C27" s="5">
        <v>5803.54</v>
      </c>
      <c r="D27" s="3"/>
      <c r="E27" s="5">
        <v>12363.7</v>
      </c>
    </row>
    <row r="28" spans="2:24" hidden="1" x14ac:dyDescent="0.2">
      <c r="B28" t="s">
        <v>792</v>
      </c>
      <c r="C28" s="5">
        <v>9161.69</v>
      </c>
      <c r="D28" s="3"/>
      <c r="E28" s="5">
        <v>19677.07</v>
      </c>
    </row>
    <row r="29" spans="2:24" hidden="1" x14ac:dyDescent="0.2">
      <c r="B29" t="s">
        <v>793</v>
      </c>
      <c r="C29" s="5">
        <v>15312.6</v>
      </c>
      <c r="D29" s="3"/>
      <c r="E29" s="5">
        <v>32574.1</v>
      </c>
    </row>
    <row r="30" spans="2:24" hidden="1" x14ac:dyDescent="0.2">
      <c r="C30" s="3"/>
      <c r="D30" s="5">
        <f>IF($C$8&gt;300.1,C29,IF($C$8&gt;200,C28,IF($C$8&gt;100,C27,IF($C$8&gt;48,C26,IF($C$8&gt;24,C25,IF($C$8&gt;12,C24,IF($C$8&gt;6,C23,IF($C$8&gt;4,C22,IF($C$8&gt;2,C21,IF($C$8&gt;0,C20,0))))))))))</f>
        <v>195.59</v>
      </c>
      <c r="E30" s="3"/>
      <c r="F30" s="5">
        <f>IF($C$8&gt;300.1,E29,IF($C$8&gt;200,E28,IF($C$8&gt;100,E27,IF($C$8&gt;48,E26,IF($C$8&gt;24,E25,IF($C$8&gt;12,E24,IF($C$8&gt;6,E23,IF($C$8&gt;4,E22,IF($C$8&gt;2,E21,IF($C$8&gt;0,E20,0))))))))))</f>
        <v>408.12</v>
      </c>
    </row>
    <row r="31" spans="2:24" hidden="1" x14ac:dyDescent="0.2"/>
    <row r="32" spans="2:24" hidden="1" x14ac:dyDescent="0.2">
      <c r="B32" t="s">
        <v>11</v>
      </c>
    </row>
    <row r="33" spans="2:6" hidden="1" x14ac:dyDescent="0.2">
      <c r="B33" t="s">
        <v>9</v>
      </c>
      <c r="C33" s="1" t="s">
        <v>20</v>
      </c>
      <c r="D33" s="1" t="s">
        <v>22</v>
      </c>
      <c r="E33" s="1" t="s">
        <v>21</v>
      </c>
      <c r="F33" s="1" t="s">
        <v>22</v>
      </c>
    </row>
    <row r="34" spans="2:6" hidden="1" x14ac:dyDescent="0.2">
      <c r="B34" t="s">
        <v>5</v>
      </c>
      <c r="C34" s="71">
        <v>26.64</v>
      </c>
      <c r="E34" s="71">
        <v>25.04</v>
      </c>
    </row>
    <row r="35" spans="2:6" hidden="1" x14ac:dyDescent="0.2">
      <c r="B35" t="s">
        <v>784</v>
      </c>
      <c r="C35" s="71">
        <v>26.64</v>
      </c>
      <c r="E35" s="71">
        <v>25.04</v>
      </c>
    </row>
    <row r="36" spans="2:6" hidden="1" x14ac:dyDescent="0.2">
      <c r="B36" t="s">
        <v>785</v>
      </c>
      <c r="C36" s="71">
        <v>26.64</v>
      </c>
      <c r="E36" s="71">
        <v>25.04</v>
      </c>
    </row>
    <row r="37" spans="2:6" hidden="1" x14ac:dyDescent="0.2">
      <c r="B37" t="s">
        <v>786</v>
      </c>
      <c r="C37" s="71">
        <v>26.64</v>
      </c>
      <c r="E37" s="71">
        <v>30.15</v>
      </c>
    </row>
    <row r="38" spans="2:6" hidden="1" x14ac:dyDescent="0.2">
      <c r="B38" t="s">
        <v>787</v>
      </c>
      <c r="C38" s="71">
        <v>26.64</v>
      </c>
      <c r="E38" s="71">
        <v>50.08</v>
      </c>
    </row>
    <row r="39" spans="2:6" hidden="1" x14ac:dyDescent="0.2">
      <c r="B39" t="s">
        <v>788</v>
      </c>
      <c r="C39" s="71">
        <v>38.659999999999997</v>
      </c>
      <c r="E39" s="71">
        <v>100.63</v>
      </c>
    </row>
    <row r="40" spans="2:6" hidden="1" x14ac:dyDescent="0.2">
      <c r="B40" t="s">
        <v>789</v>
      </c>
      <c r="C40" s="71">
        <v>77.53</v>
      </c>
      <c r="E40" s="71">
        <v>196.23</v>
      </c>
    </row>
    <row r="41" spans="2:6" hidden="1" x14ac:dyDescent="0.2">
      <c r="B41" t="s">
        <v>790</v>
      </c>
      <c r="C41" s="71">
        <v>128.35</v>
      </c>
      <c r="E41" s="71">
        <v>326.5</v>
      </c>
    </row>
    <row r="42" spans="2:6" hidden="1" x14ac:dyDescent="0.2">
      <c r="B42" t="s">
        <v>791</v>
      </c>
      <c r="C42" s="71">
        <v>290.75</v>
      </c>
      <c r="E42" s="71">
        <v>738.76</v>
      </c>
    </row>
    <row r="43" spans="2:6" hidden="1" x14ac:dyDescent="0.2">
      <c r="B43" t="s">
        <v>792</v>
      </c>
      <c r="C43" s="71">
        <v>506.96</v>
      </c>
      <c r="E43" s="71">
        <v>1292.04</v>
      </c>
    </row>
    <row r="44" spans="2:6" hidden="1" x14ac:dyDescent="0.2">
      <c r="B44" t="s">
        <v>793</v>
      </c>
      <c r="C44" s="71">
        <v>737.16</v>
      </c>
      <c r="E44" s="71">
        <v>1880.07</v>
      </c>
    </row>
    <row r="45" spans="2:6" hidden="1" x14ac:dyDescent="0.2">
      <c r="D45" s="5">
        <f>IF($C$9=0,0,IF($C$8&gt;300.1,C44,IF($C$8&gt;200,C43,IF($C$8&gt;100,C42,IF($C$8&gt;48,C41,IF($C$8&gt;24,C40,IF($C$8&gt;12,C39,IF($C$8&gt;6,C38,IF($C$8&gt;4,C37,IF($C$8&gt;2,C36,IF($C$8&gt;0,C35,0))))))))))*$C$9)</f>
        <v>26.64</v>
      </c>
      <c r="E45" s="3"/>
      <c r="F45" s="5">
        <f>IF($C$9=0,0,IF($C$8&gt;300.1,E44,IF($C$8&gt;200,E43,IF($C$8&gt;100,E42,IF($C$8&gt;48,E41,IF($C$8&gt;24,E40,IF($C$8&gt;12,E39,IF($C$8&gt;6,E38,IF($C$8&gt;4,E37,IF($C$8&gt;2,E36,IF($C$8&gt;0,E35,0))))))))))*$C$9)</f>
        <v>25.04</v>
      </c>
    </row>
    <row r="46" spans="2:6" hidden="1" x14ac:dyDescent="0.2"/>
    <row r="47" spans="2:6" hidden="1" x14ac:dyDescent="0.2">
      <c r="B47" t="s">
        <v>12</v>
      </c>
    </row>
    <row r="48" spans="2:6" hidden="1" x14ac:dyDescent="0.2">
      <c r="B48" t="s">
        <v>9</v>
      </c>
      <c r="C48" s="1" t="s">
        <v>20</v>
      </c>
      <c r="D48" s="1" t="s">
        <v>22</v>
      </c>
      <c r="E48" s="1" t="s">
        <v>21</v>
      </c>
      <c r="F48" s="1" t="s">
        <v>22</v>
      </c>
    </row>
    <row r="49" spans="2:9" hidden="1" x14ac:dyDescent="0.2">
      <c r="B49" t="s">
        <v>5</v>
      </c>
      <c r="C49" s="71">
        <v>1.76</v>
      </c>
      <c r="E49" s="71">
        <v>1.62</v>
      </c>
    </row>
    <row r="50" spans="2:9" hidden="1" x14ac:dyDescent="0.2">
      <c r="B50" t="s">
        <v>784</v>
      </c>
      <c r="C50" s="71">
        <v>1.76</v>
      </c>
      <c r="E50" s="71">
        <v>1.62</v>
      </c>
    </row>
    <row r="51" spans="2:9" hidden="1" x14ac:dyDescent="0.2">
      <c r="B51" t="s">
        <v>785</v>
      </c>
      <c r="C51" s="71">
        <v>1.76</v>
      </c>
      <c r="E51" s="71">
        <v>3.25</v>
      </c>
    </row>
    <row r="52" spans="2:9" hidden="1" x14ac:dyDescent="0.2">
      <c r="B52" t="s">
        <v>786</v>
      </c>
      <c r="C52" s="71">
        <v>2.3199999999999998</v>
      </c>
      <c r="E52" s="71">
        <v>5.78</v>
      </c>
    </row>
    <row r="53" spans="2:9" hidden="1" x14ac:dyDescent="0.2">
      <c r="B53" t="s">
        <v>787</v>
      </c>
      <c r="C53" s="71">
        <v>3.95</v>
      </c>
      <c r="E53" s="71">
        <v>9.9600000000000009</v>
      </c>
    </row>
    <row r="54" spans="2:9" hidden="1" x14ac:dyDescent="0.2">
      <c r="B54" t="s">
        <v>788</v>
      </c>
      <c r="C54" s="71">
        <v>7.73</v>
      </c>
      <c r="E54" s="71">
        <v>19.71</v>
      </c>
    </row>
    <row r="55" spans="2:9" hidden="1" x14ac:dyDescent="0.2">
      <c r="B55" t="s">
        <v>789</v>
      </c>
      <c r="C55" s="71">
        <v>15.44</v>
      </c>
      <c r="E55" s="71">
        <v>39.18</v>
      </c>
    </row>
    <row r="56" spans="2:9" hidden="1" x14ac:dyDescent="0.2">
      <c r="B56" t="s">
        <v>790</v>
      </c>
      <c r="C56" s="71">
        <v>25.64</v>
      </c>
      <c r="E56" s="71">
        <v>65.38</v>
      </c>
    </row>
    <row r="57" spans="2:9" hidden="1" x14ac:dyDescent="0.2">
      <c r="B57" t="s">
        <v>791</v>
      </c>
      <c r="C57" s="71">
        <v>58.07</v>
      </c>
      <c r="E57" s="71">
        <v>148.37</v>
      </c>
    </row>
    <row r="58" spans="2:9" hidden="1" x14ac:dyDescent="0.2">
      <c r="B58" t="s">
        <v>792</v>
      </c>
      <c r="C58" s="71">
        <v>101.41</v>
      </c>
      <c r="E58" s="71">
        <v>258.77</v>
      </c>
    </row>
    <row r="59" spans="2:9" hidden="1" x14ac:dyDescent="0.2">
      <c r="B59" t="s">
        <v>793</v>
      </c>
      <c r="C59" s="71">
        <v>147.38999999999999</v>
      </c>
      <c r="E59" s="71">
        <v>377.02</v>
      </c>
    </row>
    <row r="60" spans="2:9" hidden="1" x14ac:dyDescent="0.2">
      <c r="D60" s="5">
        <f>IF($C$8&gt;300.1,C59,IF($C$8&gt;200,C58,IF($C$8&gt;100,C57,IF($C$8&gt;48,C56,IF($C$8&gt;24,C55,IF($C$8&gt;12,C54,IF($C$8&gt;6,C53,IF($C$8&gt;4,C52,IF($C$8&gt;2,C51,IF($C$8&gt;0,C50,0))))))))))*$C$10</f>
        <v>0</v>
      </c>
      <c r="E60" s="3"/>
      <c r="F60" s="5">
        <f>IF($C$8&gt;300.1,E59,IF($C$8&gt;200,E58,IF($C$8&gt;100,E57,IF($C$8&gt;48,E56,IF($C$8&gt;24,E55,IF($C$8&gt;12,E54,IF($C$8&gt;6,E53,IF($C$8&gt;4,E52,IF($C$8&gt;2,E51,IF($C$8&gt;0,E50,0))))))))))*$C$10</f>
        <v>0</v>
      </c>
    </row>
    <row r="61" spans="2:9" hidden="1" x14ac:dyDescent="0.2"/>
    <row r="62" spans="2:9" hidden="1" x14ac:dyDescent="0.2"/>
    <row r="63" spans="2:9" hidden="1" x14ac:dyDescent="0.2">
      <c r="B63" t="s">
        <v>25</v>
      </c>
      <c r="C63" s="1" t="s">
        <v>20</v>
      </c>
      <c r="E63" s="1" t="s">
        <v>26</v>
      </c>
      <c r="G63" s="1"/>
      <c r="H63" s="269"/>
      <c r="I63" s="84"/>
    </row>
    <row r="64" spans="2:9" hidden="1" x14ac:dyDescent="0.2">
      <c r="B64" t="s">
        <v>5</v>
      </c>
      <c r="C64">
        <v>27.93</v>
      </c>
      <c r="E64">
        <v>25.91</v>
      </c>
    </row>
    <row r="65" spans="2:8" hidden="1" x14ac:dyDescent="0.2">
      <c r="B65" t="s">
        <v>784</v>
      </c>
      <c r="C65">
        <v>39.92</v>
      </c>
      <c r="E65">
        <v>37</v>
      </c>
    </row>
    <row r="66" spans="2:8" hidden="1" x14ac:dyDescent="0.2">
      <c r="B66" t="s">
        <v>785</v>
      </c>
      <c r="C66" s="2">
        <v>62.4</v>
      </c>
      <c r="D66" s="2"/>
      <c r="E66" s="2">
        <v>57.81</v>
      </c>
    </row>
    <row r="67" spans="2:8" hidden="1" x14ac:dyDescent="0.2">
      <c r="B67" t="s">
        <v>786</v>
      </c>
      <c r="C67">
        <v>82.65</v>
      </c>
      <c r="E67">
        <v>77.08</v>
      </c>
    </row>
    <row r="68" spans="2:8" hidden="1" x14ac:dyDescent="0.2">
      <c r="B68" t="s">
        <v>787</v>
      </c>
      <c r="C68">
        <v>165.48</v>
      </c>
      <c r="E68">
        <v>154.24</v>
      </c>
    </row>
    <row r="69" spans="2:8" hidden="1" x14ac:dyDescent="0.2">
      <c r="B69" t="s">
        <v>788</v>
      </c>
      <c r="C69">
        <v>331.18</v>
      </c>
      <c r="E69">
        <v>289.27999999999997</v>
      </c>
    </row>
    <row r="70" spans="2:8" hidden="1" x14ac:dyDescent="0.2">
      <c r="B70" t="s">
        <v>789</v>
      </c>
      <c r="C70">
        <v>662.16</v>
      </c>
      <c r="E70">
        <v>578.54999999999995</v>
      </c>
    </row>
    <row r="71" spans="2:8" hidden="1" x14ac:dyDescent="0.2">
      <c r="B71" t="s">
        <v>790</v>
      </c>
      <c r="C71" s="3">
        <v>1241.6099999999999</v>
      </c>
      <c r="E71" s="3">
        <v>1157.21</v>
      </c>
    </row>
    <row r="72" spans="2:8" hidden="1" x14ac:dyDescent="0.2">
      <c r="B72" t="s">
        <v>791</v>
      </c>
      <c r="C72" s="3">
        <v>2483.33</v>
      </c>
      <c r="E72" s="3">
        <v>2314.41</v>
      </c>
    </row>
    <row r="73" spans="2:8" hidden="1" x14ac:dyDescent="0.2">
      <c r="B73" t="s">
        <v>792</v>
      </c>
      <c r="C73" s="3">
        <v>4722.05</v>
      </c>
      <c r="E73" s="3">
        <v>4574.5</v>
      </c>
    </row>
    <row r="74" spans="2:8" hidden="1" x14ac:dyDescent="0.2">
      <c r="B74" t="s">
        <v>793</v>
      </c>
      <c r="C74" s="3">
        <v>5745.26</v>
      </c>
      <c r="E74" s="3">
        <v>5031.96</v>
      </c>
    </row>
    <row r="75" spans="2:8" hidden="1" x14ac:dyDescent="0.2">
      <c r="D75" s="5">
        <f>IF($C$8&gt;300.1,C74,IF($C$8&gt;200,C73,IF($C$8&gt;100,C72,IF($C$8&gt;48,C71,IF($C$8&gt;24,C70,IF($C$8&gt;12,C69,IF($C$8&gt;6,C68,IF($C$8&gt;4,C67,IF($C$8&gt;2,C66,IF($C$8&gt;0,C65,0))))))))))</f>
        <v>62.4</v>
      </c>
      <c r="E75" s="5"/>
      <c r="F75" s="5">
        <f>IF($C$8&gt;300.1,E74,IF($C$8&gt;200,E73,IF($C$8&gt;100,E72,IF($C$8&gt;48,E71,IF($C$8&gt;24,E70,IF($C$8&gt;12,E69,IF($C$8&gt;6,E68,IF($C$8&gt;4,E67,IF($C$8&gt;2,E66,IF($C$8&gt;0,E65,0))))))))))*C13</f>
        <v>0</v>
      </c>
      <c r="G75" s="49">
        <f>F75*2</f>
        <v>0</v>
      </c>
      <c r="H75" s="49"/>
    </row>
    <row r="76" spans="2:8" hidden="1" x14ac:dyDescent="0.2">
      <c r="B76" s="3"/>
      <c r="G76" s="8"/>
      <c r="H76" s="8"/>
    </row>
    <row r="77" spans="2:8" hidden="1" x14ac:dyDescent="0.2">
      <c r="B77" t="s">
        <v>27</v>
      </c>
      <c r="C77" s="1" t="s">
        <v>20</v>
      </c>
      <c r="E77" s="1" t="s">
        <v>26</v>
      </c>
    </row>
    <row r="78" spans="2:8" hidden="1" x14ac:dyDescent="0.2">
      <c r="B78" t="s">
        <v>5</v>
      </c>
      <c r="C78" s="2">
        <v>187.44</v>
      </c>
      <c r="E78" s="2">
        <v>201.76</v>
      </c>
    </row>
    <row r="79" spans="2:8" hidden="1" x14ac:dyDescent="0.2">
      <c r="B79" t="s">
        <v>784</v>
      </c>
      <c r="C79" s="2">
        <v>187.44</v>
      </c>
      <c r="E79" s="2">
        <v>201.76</v>
      </c>
    </row>
    <row r="80" spans="2:8" hidden="1" x14ac:dyDescent="0.2">
      <c r="B80" t="s">
        <v>785</v>
      </c>
      <c r="C80" s="2">
        <v>292.45</v>
      </c>
      <c r="E80" s="2">
        <v>314.38</v>
      </c>
    </row>
    <row r="81" spans="2:21" hidden="1" x14ac:dyDescent="0.2">
      <c r="B81" t="s">
        <v>786</v>
      </c>
      <c r="C81" s="2">
        <v>388.29</v>
      </c>
      <c r="E81" s="2">
        <v>417.84000000000003</v>
      </c>
    </row>
    <row r="82" spans="2:21" hidden="1" x14ac:dyDescent="0.2">
      <c r="B82" t="s">
        <v>787</v>
      </c>
      <c r="C82" s="2">
        <v>517.80000000000007</v>
      </c>
      <c r="E82" s="2">
        <v>557.16</v>
      </c>
    </row>
    <row r="83" spans="2:21" hidden="1" x14ac:dyDescent="0.2">
      <c r="B83" t="s">
        <v>788</v>
      </c>
      <c r="C83" s="2">
        <v>647.46</v>
      </c>
      <c r="E83" s="2">
        <v>696.6</v>
      </c>
    </row>
    <row r="84" spans="2:21" hidden="1" x14ac:dyDescent="0.2">
      <c r="B84" t="s">
        <v>789</v>
      </c>
      <c r="C84" s="2">
        <v>776.72</v>
      </c>
      <c r="E84" s="2">
        <v>835.92</v>
      </c>
    </row>
    <row r="85" spans="2:21" hidden="1" x14ac:dyDescent="0.2">
      <c r="B85" t="s">
        <v>790</v>
      </c>
      <c r="C85" s="2">
        <v>1035.6099999999999</v>
      </c>
      <c r="E85" s="2">
        <v>1114.3</v>
      </c>
    </row>
    <row r="86" spans="2:21" hidden="1" x14ac:dyDescent="0.2">
      <c r="B86" t="s">
        <v>791</v>
      </c>
      <c r="C86" s="2">
        <v>1294.53</v>
      </c>
      <c r="E86" s="2">
        <v>1393.34</v>
      </c>
    </row>
    <row r="87" spans="2:21" hidden="1" x14ac:dyDescent="0.2">
      <c r="B87" t="s">
        <v>792</v>
      </c>
      <c r="C87" s="2">
        <v>1618.17</v>
      </c>
      <c r="E87" s="2">
        <v>1839.16</v>
      </c>
    </row>
    <row r="88" spans="2:21" hidden="1" x14ac:dyDescent="0.2">
      <c r="B88" t="s">
        <v>793</v>
      </c>
      <c r="C88" s="2">
        <v>2485.4499999999998</v>
      </c>
      <c r="E88" s="2">
        <v>2427.7799999999997</v>
      </c>
    </row>
    <row r="89" spans="2:21" hidden="1" x14ac:dyDescent="0.2">
      <c r="D89" s="5">
        <f>IF($C$8&gt;300.1,C88,IF($C$8&gt;200,C87,IF($C$8&gt;100,C86,IF($C$8&gt;48,C85,IF($C$8&gt;24,C84,IF($C$8&gt;12,C83,IF($C$8&gt;6,C82,IF($C$8&gt;4,C81,IF($C$8&gt;2,C80,IF($C$8&gt;0,C79,0))))))))))</f>
        <v>292.45</v>
      </c>
      <c r="E89" s="3"/>
      <c r="F89" s="5">
        <f>IF($C$8&gt;300.1,E88,IF($C$8&gt;200,E87,IF($C$8&gt;100,E86,IF($C$8&gt;48,E85,IF($C$8&gt;24,E84,IF($C$8&gt;12,E83,IF($C$8&gt;6,E82,IF($C$8&gt;4,E81,IF($C$8&gt;2,E80,IF($C$8&gt;0,E79,0))))))))))*C13</f>
        <v>0</v>
      </c>
    </row>
    <row r="90" spans="2:21" hidden="1" x14ac:dyDescent="0.2"/>
    <row r="91" spans="2:21" hidden="1" x14ac:dyDescent="0.2"/>
    <row r="92" spans="2:21" hidden="1" x14ac:dyDescent="0.2">
      <c r="B92" s="9" t="s">
        <v>28</v>
      </c>
    </row>
    <row r="93" spans="2:21" ht="15" x14ac:dyDescent="0.25">
      <c r="B93" s="65"/>
      <c r="C93" s="68" t="s">
        <v>29</v>
      </c>
      <c r="D93" s="68" t="s">
        <v>0</v>
      </c>
      <c r="M93" s="319" t="s">
        <v>1155</v>
      </c>
      <c r="N93" s="319"/>
      <c r="O93" s="319"/>
      <c r="P93" s="319"/>
      <c r="Q93" s="319"/>
      <c r="R93" s="319"/>
      <c r="S93" s="319"/>
      <c r="T93" s="319"/>
    </row>
    <row r="94" spans="2:21" x14ac:dyDescent="0.2">
      <c r="B94" s="59" t="s">
        <v>14</v>
      </c>
      <c r="C94" s="60">
        <f>D30</f>
        <v>195.59</v>
      </c>
      <c r="D94" s="61">
        <f>F30</f>
        <v>408.12</v>
      </c>
    </row>
    <row r="95" spans="2:21" x14ac:dyDescent="0.2">
      <c r="B95" s="62" t="s">
        <v>15</v>
      </c>
      <c r="C95" s="63">
        <f>D45</f>
        <v>26.64</v>
      </c>
      <c r="D95" s="64">
        <f>F45</f>
        <v>25.04</v>
      </c>
    </row>
    <row r="96" spans="2:21" ht="15.75" x14ac:dyDescent="0.25">
      <c r="B96" s="62" t="s">
        <v>10</v>
      </c>
      <c r="C96" s="63">
        <f>D60</f>
        <v>0</v>
      </c>
      <c r="D96" s="64">
        <f>F60</f>
        <v>0</v>
      </c>
      <c r="K96" s="323" t="s">
        <v>1061</v>
      </c>
      <c r="L96" s="323"/>
      <c r="M96" s="323"/>
      <c r="N96" s="323"/>
      <c r="O96" s="323"/>
      <c r="P96" s="323"/>
      <c r="Q96" s="323"/>
      <c r="R96" s="323"/>
      <c r="S96" s="323"/>
      <c r="T96" s="323"/>
      <c r="U96" s="323"/>
    </row>
    <row r="97" spans="2:21" x14ac:dyDescent="0.2">
      <c r="B97" s="62" t="s">
        <v>16</v>
      </c>
      <c r="C97" s="70">
        <f>D75</f>
        <v>62.4</v>
      </c>
      <c r="D97" s="107" t="e">
        <f>VLOOKUP(C12,'PAN G2'!A2:B607,2,0)</f>
        <v>#N/A</v>
      </c>
      <c r="K97" s="317" t="s">
        <v>1058</v>
      </c>
      <c r="L97" s="317"/>
      <c r="M97" s="317"/>
      <c r="N97" s="317"/>
      <c r="O97" s="317"/>
      <c r="P97" s="317"/>
      <c r="Q97" s="317"/>
      <c r="R97" s="317"/>
      <c r="S97" s="317"/>
      <c r="T97" s="317"/>
      <c r="U97" s="317"/>
    </row>
    <row r="98" spans="2:21" x14ac:dyDescent="0.2">
      <c r="B98" s="62" t="s">
        <v>17</v>
      </c>
      <c r="C98" s="63">
        <f>D89</f>
        <v>292.45</v>
      </c>
      <c r="D98" s="64">
        <f>F89</f>
        <v>0</v>
      </c>
    </row>
    <row r="99" spans="2:21" x14ac:dyDescent="0.2">
      <c r="B99" s="67" t="s">
        <v>19</v>
      </c>
      <c r="C99" s="66">
        <f>SUM(C94:C98)</f>
        <v>577.07999999999993</v>
      </c>
      <c r="D99" s="66" t="e">
        <f>SUM(D94:D98)</f>
        <v>#N/A</v>
      </c>
    </row>
    <row r="100" spans="2:21" ht="15" x14ac:dyDescent="0.25">
      <c r="K100" s="322" t="s">
        <v>1125</v>
      </c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</row>
    <row r="101" spans="2:21" x14ac:dyDescent="0.2">
      <c r="O101" s="183"/>
    </row>
    <row r="103" spans="2:21" ht="15" x14ac:dyDescent="0.2">
      <c r="K103" s="140" t="s">
        <v>1072</v>
      </c>
      <c r="L103" s="212"/>
      <c r="M103" s="140" t="s">
        <v>1073</v>
      </c>
      <c r="P103" s="140" t="s">
        <v>1106</v>
      </c>
      <c r="Q103" s="212"/>
      <c r="R103" s="271"/>
      <c r="S103" s="212"/>
      <c r="T103" s="212"/>
      <c r="U103" s="141" t="s">
        <v>1123</v>
      </c>
    </row>
    <row r="104" spans="2:21" ht="15" x14ac:dyDescent="0.25">
      <c r="I104"/>
      <c r="K104" s="144">
        <v>45695</v>
      </c>
      <c r="L104" s="136"/>
      <c r="M104" s="145">
        <v>0.29166666666666669</v>
      </c>
      <c r="N104"/>
      <c r="P104" s="210" t="s">
        <v>0</v>
      </c>
      <c r="Q104" s="136"/>
      <c r="R104" s="272"/>
      <c r="S104" s="212"/>
      <c r="T104" s="242"/>
      <c r="U104" s="211">
        <v>3</v>
      </c>
    </row>
    <row r="106" spans="2:21" hidden="1" x14ac:dyDescent="0.2">
      <c r="K106" s="200">
        <f>K104+M104</f>
        <v>45695.291666666664</v>
      </c>
      <c r="M106" s="201" t="s">
        <v>1076</v>
      </c>
    </row>
    <row r="108" spans="2:21" ht="15" x14ac:dyDescent="0.2">
      <c r="K108" s="140" t="s">
        <v>1074</v>
      </c>
      <c r="L108" s="136"/>
      <c r="M108" s="140" t="s">
        <v>1075</v>
      </c>
      <c r="P108"/>
      <c r="Q108"/>
      <c r="R108"/>
      <c r="S108" s="325"/>
      <c r="U108" s="141" t="s">
        <v>1079</v>
      </c>
    </row>
    <row r="109" spans="2:21" ht="15" x14ac:dyDescent="0.25">
      <c r="K109" s="144">
        <v>45695</v>
      </c>
      <c r="L109" s="136"/>
      <c r="M109" s="145">
        <v>0.45833333333333331</v>
      </c>
      <c r="P109"/>
      <c r="Q109"/>
      <c r="R109"/>
      <c r="S109" s="325"/>
      <c r="U109" s="211"/>
    </row>
    <row r="110" spans="2:21" x14ac:dyDescent="0.2">
      <c r="S110" s="199"/>
    </row>
    <row r="111" spans="2:21" hidden="1" x14ac:dyDescent="0.2">
      <c r="K111" s="200">
        <f>K109+M109</f>
        <v>45695.458333333336</v>
      </c>
      <c r="M111" s="201" t="s">
        <v>1076</v>
      </c>
    </row>
    <row r="112" spans="2:21" ht="14.25" hidden="1" x14ac:dyDescent="0.2">
      <c r="P112" s="166"/>
    </row>
    <row r="113" spans="15:28" ht="14.25" hidden="1" x14ac:dyDescent="0.2">
      <c r="P113" s="166"/>
    </row>
    <row r="114" spans="15:28" ht="14.25" hidden="1" x14ac:dyDescent="0.2">
      <c r="O114" s="169"/>
      <c r="P114" s="166"/>
    </row>
    <row r="115" spans="15:28" ht="14.25" hidden="1" x14ac:dyDescent="0.2">
      <c r="O115" s="169"/>
      <c r="P115" s="166"/>
    </row>
    <row r="116" spans="15:28" ht="14.25" hidden="1" x14ac:dyDescent="0.2">
      <c r="O116" s="169"/>
      <c r="P116" s="166"/>
    </row>
    <row r="117" spans="15:28" ht="15" hidden="1" thickBot="1" x14ac:dyDescent="0.25">
      <c r="O117" s="169"/>
      <c r="P117" s="166"/>
    </row>
    <row r="118" spans="15:28" ht="14.25" hidden="1" x14ac:dyDescent="0.2">
      <c r="O118" s="169"/>
      <c r="P118" s="166"/>
      <c r="X118" s="184"/>
      <c r="Y118" s="150"/>
      <c r="Z118" s="150"/>
      <c r="AA118" s="151"/>
      <c r="AB118" s="152"/>
    </row>
    <row r="119" spans="15:28" ht="15" hidden="1" thickBot="1" x14ac:dyDescent="0.25">
      <c r="O119" s="169"/>
      <c r="P119" s="166"/>
      <c r="X119" s="185"/>
      <c r="Y119" s="113"/>
      <c r="Z119" s="113"/>
      <c r="AA119" s="153"/>
      <c r="AB119" s="154"/>
    </row>
    <row r="120" spans="15:28" ht="14.25" hidden="1" x14ac:dyDescent="0.2">
      <c r="O120" s="169"/>
      <c r="P120" s="166"/>
      <c r="U120" s="325"/>
      <c r="X120" s="186" t="s">
        <v>1133</v>
      </c>
      <c r="Y120" s="113"/>
      <c r="Z120" s="149" t="s">
        <v>1134</v>
      </c>
      <c r="AA120" s="153"/>
      <c r="AB120" s="154"/>
    </row>
    <row r="121" spans="15:28" ht="15" hidden="1" thickBot="1" x14ac:dyDescent="0.25">
      <c r="P121" s="166"/>
      <c r="T121" s="80" t="s">
        <v>1071</v>
      </c>
      <c r="U121" s="325"/>
      <c r="X121" s="187">
        <f>(K111-K106)*60*24</f>
        <v>240.00000000698492</v>
      </c>
      <c r="Y121" s="113"/>
      <c r="Z121" s="148">
        <f>ROUND(X121,0)</f>
        <v>240</v>
      </c>
      <c r="AA121" s="153"/>
      <c r="AB121" s="154"/>
    </row>
    <row r="122" spans="15:28" ht="15" hidden="1" thickBot="1" x14ac:dyDescent="0.25">
      <c r="P122" s="166"/>
      <c r="S122" s="199"/>
      <c r="X122" s="188"/>
      <c r="Y122" s="113"/>
      <c r="Z122" s="113"/>
      <c r="AA122" s="153"/>
      <c r="AB122" s="154"/>
    </row>
    <row r="123" spans="15:28" ht="14.25" hidden="1" x14ac:dyDescent="0.2">
      <c r="P123" s="166"/>
      <c r="X123" s="185"/>
      <c r="Y123" s="113"/>
      <c r="Z123" s="132" t="s">
        <v>1088</v>
      </c>
      <c r="AA123" s="153"/>
      <c r="AB123" s="154"/>
    </row>
    <row r="124" spans="15:28" ht="15" hidden="1" thickBot="1" x14ac:dyDescent="0.25">
      <c r="P124" s="166"/>
      <c r="X124" s="185"/>
      <c r="Y124" s="113"/>
      <c r="Z124" s="148">
        <f>Z133+Z134</f>
        <v>118</v>
      </c>
      <c r="AA124" s="153"/>
      <c r="AB124" s="154"/>
    </row>
    <row r="125" spans="15:28" ht="14.25" hidden="1" x14ac:dyDescent="0.2">
      <c r="P125" s="166"/>
      <c r="X125" s="185"/>
      <c r="Y125" s="113"/>
      <c r="Z125" s="113"/>
      <c r="AA125" s="153"/>
      <c r="AB125" s="154"/>
    </row>
    <row r="126" spans="15:28" ht="14.25" hidden="1" x14ac:dyDescent="0.2">
      <c r="P126" s="166"/>
      <c r="X126" s="273" t="s">
        <v>1148</v>
      </c>
      <c r="Y126" s="113"/>
      <c r="Z126" s="113"/>
      <c r="AA126" s="153"/>
      <c r="AB126" s="154"/>
    </row>
    <row r="127" spans="15:28" ht="14.25" hidden="1" x14ac:dyDescent="0.2">
      <c r="P127" s="166"/>
      <c r="X127" s="273" t="s">
        <v>1147</v>
      </c>
      <c r="Y127" s="113"/>
      <c r="Z127" s="113"/>
      <c r="AA127" s="153"/>
      <c r="AB127" s="154"/>
    </row>
    <row r="128" spans="15:28" ht="14.25" hidden="1" x14ac:dyDescent="0.2">
      <c r="P128" s="166"/>
      <c r="X128" s="189" t="s">
        <v>1135</v>
      </c>
      <c r="Y128" s="161"/>
      <c r="Z128" s="161"/>
      <c r="AA128" s="162"/>
      <c r="AB128" s="163"/>
    </row>
    <row r="129" spans="9:28" ht="13.5" hidden="1" thickBot="1" x14ac:dyDescent="0.25">
      <c r="X129" s="185"/>
      <c r="Y129" s="113"/>
      <c r="Z129" s="113"/>
      <c r="AA129" s="153"/>
      <c r="AB129" s="154"/>
    </row>
    <row r="130" spans="9:28" hidden="1" x14ac:dyDescent="0.2">
      <c r="O130" s="186" t="s">
        <v>1088</v>
      </c>
      <c r="X130" s="185"/>
      <c r="Y130" s="113"/>
      <c r="Z130" s="113"/>
      <c r="AA130" s="153"/>
      <c r="AB130" s="154"/>
    </row>
    <row r="131" spans="9:28" ht="15.75" hidden="1" thickBot="1" x14ac:dyDescent="0.25">
      <c r="O131" s="202">
        <v>0</v>
      </c>
      <c r="X131" s="190" t="s">
        <v>1067</v>
      </c>
      <c r="Y131" s="113"/>
      <c r="Z131" s="123" t="s">
        <v>1069</v>
      </c>
      <c r="AA131" s="153"/>
      <c r="AB131" s="155" t="s">
        <v>1084</v>
      </c>
    </row>
    <row r="132" spans="9:28" hidden="1" x14ac:dyDescent="0.2">
      <c r="X132" s="190">
        <v>181</v>
      </c>
      <c r="Y132" s="113"/>
      <c r="Z132" s="123">
        <v>120</v>
      </c>
      <c r="AA132" s="153"/>
      <c r="AB132" s="156"/>
    </row>
    <row r="133" spans="9:28" hidden="1" x14ac:dyDescent="0.2">
      <c r="K133" s="204" t="s">
        <v>1067</v>
      </c>
      <c r="M133" s="204" t="s">
        <v>1068</v>
      </c>
      <c r="O133" s="204" t="s">
        <v>1069</v>
      </c>
      <c r="P133" s="205" t="s">
        <v>1084</v>
      </c>
      <c r="X133" s="191" t="s">
        <v>1101</v>
      </c>
      <c r="Y133" s="113"/>
      <c r="Z133" s="130">
        <f>ROUND(IF(Z136&lt;=X132,0,Z136-X132),0)</f>
        <v>59</v>
      </c>
      <c r="AA133" s="153"/>
      <c r="AB133" s="155">
        <f>ROUNDUP(Z133/60,0)</f>
        <v>1</v>
      </c>
    </row>
    <row r="134" spans="9:28" hidden="1" x14ac:dyDescent="0.2">
      <c r="K134" s="206">
        <v>0.125</v>
      </c>
      <c r="M134" s="206">
        <v>0.20833333333333334</v>
      </c>
      <c r="O134" s="206">
        <v>8.3333333333333329E-2</v>
      </c>
      <c r="P134" s="207"/>
      <c r="X134" s="191" t="s">
        <v>1081</v>
      </c>
      <c r="Y134" s="113"/>
      <c r="Z134" s="130">
        <f>ROUND(IF(Z136&lt;X132,0,IF(Z136&lt;300,Z136-X132,Z132)),0)</f>
        <v>59</v>
      </c>
      <c r="AA134" s="153"/>
      <c r="AB134" s="155">
        <f>ROUNDUP(Z134/60,0)</f>
        <v>1</v>
      </c>
    </row>
    <row r="135" spans="9:28" hidden="1" x14ac:dyDescent="0.2">
      <c r="K135" s="205" t="s">
        <v>1101</v>
      </c>
      <c r="L135" s="205"/>
      <c r="M135" s="205"/>
      <c r="O135" s="208">
        <f>IF(O138&lt;=K134,0,O138-K134)</f>
        <v>8.3333333333333343E-2</v>
      </c>
      <c r="P135" s="207">
        <f>(O135)*24</f>
        <v>2</v>
      </c>
      <c r="X135" s="192" t="s">
        <v>1080</v>
      </c>
      <c r="Y135" s="113"/>
      <c r="Z135" s="130">
        <f>ROUND(IF(Z133&lt;X132,0,IF(Z136-Z124&gt;0,Z133-Z134,0)),0)</f>
        <v>0</v>
      </c>
      <c r="AA135" s="153"/>
      <c r="AB135" s="155">
        <f>ROUNDUP(Z135/60,0)</f>
        <v>0</v>
      </c>
    </row>
    <row r="136" spans="9:28" ht="13.5" hidden="1" thickBot="1" x14ac:dyDescent="0.25">
      <c r="K136" s="205" t="s">
        <v>1063</v>
      </c>
      <c r="L136" s="205"/>
      <c r="M136" s="205"/>
      <c r="O136" s="208">
        <f>IF(O135&lt;K134,O135,O134)</f>
        <v>8.3333333333333343E-2</v>
      </c>
      <c r="P136" s="209">
        <f>(O136)*24</f>
        <v>2</v>
      </c>
      <c r="X136" s="193" t="s">
        <v>1083</v>
      </c>
      <c r="Y136" s="157"/>
      <c r="Z136" s="158">
        <f>ROUND(Z121,0)</f>
        <v>240</v>
      </c>
      <c r="AA136" s="159"/>
      <c r="AB136" s="160">
        <f>ROUNDUP(Z136/60,0)</f>
        <v>4</v>
      </c>
    </row>
    <row r="137" spans="9:28" hidden="1" x14ac:dyDescent="0.2">
      <c r="K137" s="205" t="s">
        <v>1062</v>
      </c>
      <c r="L137" s="205"/>
      <c r="M137" s="205"/>
      <c r="O137" s="208">
        <f>IF(O135&lt;K134,0,IF(O138-O131&gt;0,O135-O136,0))</f>
        <v>0</v>
      </c>
      <c r="P137" s="207">
        <f>(O137)*24</f>
        <v>0</v>
      </c>
    </row>
    <row r="138" spans="9:28" hidden="1" x14ac:dyDescent="0.2">
      <c r="K138" s="205" t="s">
        <v>1083</v>
      </c>
      <c r="L138" s="173"/>
      <c r="M138" s="205"/>
      <c r="O138" s="208">
        <f>ROUNDUP((K143)*24,0)/24</f>
        <v>0.20833333333333334</v>
      </c>
      <c r="P138" s="207"/>
    </row>
    <row r="139" spans="9:28" hidden="1" x14ac:dyDescent="0.2">
      <c r="K139" s="173"/>
      <c r="L139" s="173"/>
      <c r="M139" s="173"/>
      <c r="O139" s="213"/>
      <c r="P139" s="214"/>
    </row>
    <row r="140" spans="9:28" hidden="1" x14ac:dyDescent="0.2"/>
    <row r="141" spans="9:28" hidden="1" x14ac:dyDescent="0.2"/>
    <row r="142" spans="9:28" ht="30" hidden="1" x14ac:dyDescent="0.2">
      <c r="K142" s="125" t="s">
        <v>1077</v>
      </c>
    </row>
    <row r="143" spans="9:28" ht="15" hidden="1" x14ac:dyDescent="0.25">
      <c r="K143" s="119">
        <f>K111-K106</f>
        <v>0.16666666667151731</v>
      </c>
    </row>
    <row r="144" spans="9:28" hidden="1" x14ac:dyDescent="0.2">
      <c r="I144" s="85"/>
      <c r="J144" s="85"/>
    </row>
    <row r="145" spans="9:18" x14ac:dyDescent="0.2">
      <c r="I145" s="85"/>
      <c r="J145" s="85"/>
      <c r="K145" s="330" t="s">
        <v>1078</v>
      </c>
      <c r="L145" s="330"/>
      <c r="M145" s="330"/>
      <c r="O145" s="324" t="s">
        <v>1096</v>
      </c>
      <c r="P145" s="324"/>
      <c r="Q145" s="324"/>
      <c r="R145" s="324"/>
    </row>
    <row r="146" spans="9:18" x14ac:dyDescent="0.2">
      <c r="I146" s="85"/>
      <c r="J146" s="85"/>
      <c r="K146" s="215" t="s">
        <v>9</v>
      </c>
      <c r="L146" s="216"/>
      <c r="M146" s="217">
        <f>U104</f>
        <v>3</v>
      </c>
      <c r="O146" s="215" t="s">
        <v>14</v>
      </c>
      <c r="P146" s="326">
        <f>IF(P104="Doméstico",C94,D94)</f>
        <v>408.12</v>
      </c>
      <c r="Q146" s="326"/>
      <c r="R146" s="326"/>
    </row>
    <row r="147" spans="9:18" x14ac:dyDescent="0.2">
      <c r="I147" s="85"/>
      <c r="J147" s="85"/>
      <c r="K147" s="215" t="s">
        <v>1065</v>
      </c>
      <c r="L147" s="216"/>
      <c r="M147" s="218">
        <v>0.125</v>
      </c>
      <c r="O147" s="215" t="s">
        <v>1070</v>
      </c>
      <c r="P147" s="326">
        <f>IF(P104="doméstico",C95,D95)</f>
        <v>25.04</v>
      </c>
      <c r="Q147" s="326"/>
      <c r="R147" s="326"/>
    </row>
    <row r="148" spans="9:18" x14ac:dyDescent="0.2">
      <c r="I148" s="85"/>
      <c r="J148" s="85"/>
      <c r="K148" s="215" t="s">
        <v>23</v>
      </c>
      <c r="L148" s="216"/>
      <c r="M148" s="218">
        <f>AB134/24</f>
        <v>4.1666666666666664E-2</v>
      </c>
      <c r="O148" s="219" t="s">
        <v>1131</v>
      </c>
      <c r="P148" s="320">
        <f>P146+P147</f>
        <v>433.16</v>
      </c>
      <c r="Q148" s="320"/>
      <c r="R148" s="320"/>
    </row>
    <row r="149" spans="9:18" x14ac:dyDescent="0.2">
      <c r="I149" s="85"/>
      <c r="J149" s="85"/>
      <c r="K149" s="215" t="s">
        <v>1066</v>
      </c>
      <c r="L149" s="216"/>
      <c r="M149" s="218">
        <f>AB135/24</f>
        <v>0</v>
      </c>
      <c r="O149" s="220"/>
      <c r="P149" s="221"/>
      <c r="Q149" s="221"/>
      <c r="R149" s="221"/>
    </row>
    <row r="150" spans="9:18" x14ac:dyDescent="0.2">
      <c r="I150" s="85"/>
      <c r="J150" s="85"/>
      <c r="K150" s="222" t="s">
        <v>1085</v>
      </c>
      <c r="L150" s="216"/>
      <c r="M150" s="223">
        <f>K143</f>
        <v>0.16666666667151731</v>
      </c>
      <c r="O150" s="220" t="s">
        <v>54</v>
      </c>
      <c r="P150" s="221">
        <f>C99</f>
        <v>577.07999999999993</v>
      </c>
      <c r="Q150" s="221"/>
      <c r="R150" s="221"/>
    </row>
    <row r="151" spans="9:18" x14ac:dyDescent="0.2">
      <c r="I151" s="85"/>
      <c r="J151" s="85"/>
      <c r="K151" s="224" t="s">
        <v>1104</v>
      </c>
      <c r="L151" s="216"/>
      <c r="M151" s="225">
        <f>AB136/24</f>
        <v>0.16666666666666666</v>
      </c>
      <c r="O151" s="220"/>
      <c r="P151" s="221"/>
      <c r="Q151" s="221"/>
      <c r="R151" s="221"/>
    </row>
    <row r="152" spans="9:18" x14ac:dyDescent="0.2">
      <c r="I152" s="85"/>
      <c r="J152" s="85"/>
    </row>
    <row r="153" spans="9:18" ht="15" x14ac:dyDescent="0.25">
      <c r="I153" s="85"/>
      <c r="J153" s="85"/>
      <c r="K153" s="181" t="s">
        <v>1112</v>
      </c>
    </row>
    <row r="154" spans="9:18" ht="15" x14ac:dyDescent="0.25">
      <c r="I154" s="85"/>
      <c r="J154" s="85"/>
      <c r="K154" s="181" t="s">
        <v>1113</v>
      </c>
    </row>
    <row r="155" spans="9:18" ht="14.25" x14ac:dyDescent="0.2">
      <c r="K155" s="181" t="s">
        <v>1114</v>
      </c>
    </row>
    <row r="156" spans="9:18" ht="14.25" x14ac:dyDescent="0.2">
      <c r="K156" s="181"/>
    </row>
    <row r="158" spans="9:18" ht="15" x14ac:dyDescent="0.25">
      <c r="K158" s="253" t="s">
        <v>1137</v>
      </c>
    </row>
    <row r="159" spans="9:18" ht="14.25" x14ac:dyDescent="0.2">
      <c r="K159" s="212"/>
    </row>
    <row r="160" spans="9:18" ht="14.25" x14ac:dyDescent="0.2">
      <c r="K160" s="212"/>
      <c r="O160" s="198" t="s">
        <v>1060</v>
      </c>
    </row>
    <row r="161" spans="9:24" ht="15" x14ac:dyDescent="0.25">
      <c r="K161" s="195" t="s">
        <v>1136</v>
      </c>
      <c r="L161" s="196"/>
      <c r="M161" s="196"/>
      <c r="N161" s="196"/>
      <c r="O161" s="226"/>
      <c r="P161" s="196"/>
    </row>
    <row r="162" spans="9:24" ht="15" x14ac:dyDescent="0.25">
      <c r="K162" s="197" t="s">
        <v>1111</v>
      </c>
    </row>
    <row r="164" spans="9:24" s="135" customFormat="1" hidden="1" x14ac:dyDescent="0.2"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</row>
    <row r="165" spans="9:24" s="135" customFormat="1" hidden="1" x14ac:dyDescent="0.2"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</row>
    <row r="166" spans="9:24" s="135" customFormat="1" ht="15" hidden="1" x14ac:dyDescent="0.2">
      <c r="I166" s="85"/>
      <c r="J166" s="85"/>
      <c r="K166" s="137"/>
      <c r="L166" s="85"/>
      <c r="M166" s="85"/>
      <c r="N166" s="85"/>
      <c r="O166" s="137"/>
      <c r="P166" s="85"/>
      <c r="Q166" s="85"/>
      <c r="R166" s="137"/>
      <c r="S166" s="85"/>
      <c r="T166" s="85"/>
      <c r="U166" s="85"/>
      <c r="V166" s="85"/>
      <c r="W166" s="137"/>
      <c r="X166" s="85"/>
    </row>
    <row r="167" spans="9:24" s="135" customFormat="1" hidden="1" x14ac:dyDescent="0.2">
      <c r="I167" s="85"/>
      <c r="J167" s="85"/>
      <c r="K167" s="227"/>
      <c r="L167" s="85"/>
      <c r="M167" s="85"/>
      <c r="N167" s="85"/>
      <c r="O167" s="227"/>
      <c r="P167" s="85"/>
      <c r="Q167" s="85"/>
      <c r="R167" s="227"/>
      <c r="S167" s="85"/>
      <c r="T167" s="228"/>
      <c r="U167" s="85"/>
      <c r="V167" s="85"/>
      <c r="W167" s="229"/>
      <c r="X167" s="85"/>
    </row>
    <row r="168" spans="9:24" s="135" customFormat="1" hidden="1" x14ac:dyDescent="0.2"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</row>
    <row r="169" spans="9:24" s="135" customFormat="1" hidden="1" x14ac:dyDescent="0.2"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</row>
    <row r="170" spans="9:24" s="135" customFormat="1" ht="15" hidden="1" x14ac:dyDescent="0.2"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129"/>
      <c r="T170" s="85"/>
      <c r="U170" s="230"/>
      <c r="V170" s="85"/>
      <c r="W170" s="85"/>
      <c r="X170" s="85"/>
    </row>
    <row r="171" spans="9:24" s="135" customFormat="1" hidden="1" x14ac:dyDescent="0.2"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231"/>
      <c r="T171" s="85"/>
      <c r="U171" s="230"/>
      <c r="V171" s="85"/>
      <c r="W171" s="85"/>
      <c r="X171" s="85"/>
    </row>
    <row r="172" spans="9:24" s="135" customFormat="1" hidden="1" x14ac:dyDescent="0.2"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232"/>
      <c r="T172" s="85"/>
      <c r="U172" s="85"/>
      <c r="V172" s="85"/>
      <c r="W172" s="85"/>
      <c r="X172" s="85"/>
    </row>
    <row r="173" spans="9:24" s="135" customFormat="1" hidden="1" x14ac:dyDescent="0.2"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</row>
    <row r="174" spans="9:24" s="135" customFormat="1" hidden="1" x14ac:dyDescent="0.2"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</row>
    <row r="175" spans="9:24" s="135" customFormat="1" hidden="1" x14ac:dyDescent="0.2">
      <c r="I175" s="85"/>
      <c r="J175" s="85"/>
      <c r="K175" s="85"/>
      <c r="L175" s="85"/>
      <c r="M175" s="85"/>
      <c r="N175" s="85"/>
      <c r="O175" s="233"/>
      <c r="P175" s="233"/>
      <c r="Q175" s="233"/>
      <c r="R175" s="233"/>
      <c r="S175" s="85"/>
      <c r="T175" s="85"/>
      <c r="U175" s="85"/>
      <c r="V175" s="85"/>
      <c r="W175" s="85"/>
      <c r="X175" s="85"/>
    </row>
    <row r="176" spans="9:24" s="135" customFormat="1" hidden="1" x14ac:dyDescent="0.2">
      <c r="I176" s="85"/>
      <c r="J176" s="85"/>
      <c r="K176" s="85"/>
      <c r="L176" s="85"/>
      <c r="M176" s="85"/>
      <c r="N176" s="85"/>
      <c r="O176" s="234"/>
      <c r="P176" s="235"/>
      <c r="Q176" s="236"/>
      <c r="R176" s="237"/>
      <c r="S176" s="85"/>
      <c r="T176" s="85"/>
      <c r="U176" s="85"/>
      <c r="V176" s="85"/>
      <c r="W176" s="85"/>
      <c r="X176" s="85"/>
    </row>
    <row r="177" spans="9:24" s="135" customFormat="1" hidden="1" x14ac:dyDescent="0.2">
      <c r="I177" s="85"/>
      <c r="J177" s="85"/>
      <c r="K177" s="85"/>
      <c r="L177" s="85"/>
      <c r="M177" s="85"/>
      <c r="N177" s="85"/>
      <c r="O177" s="238"/>
      <c r="P177" s="239"/>
      <c r="Q177" s="240"/>
      <c r="R177" s="241"/>
      <c r="S177" s="85"/>
      <c r="T177" s="85"/>
      <c r="U177" s="85"/>
      <c r="V177" s="85"/>
      <c r="W177" s="85"/>
      <c r="X177" s="85"/>
    </row>
    <row r="178" spans="9:24" s="135" customFormat="1" hidden="1" x14ac:dyDescent="0.2"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</row>
    <row r="179" spans="9:24" s="135" customFormat="1" hidden="1" x14ac:dyDescent="0.2"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</row>
    <row r="180" spans="9:24" s="135" customFormat="1" hidden="1" x14ac:dyDescent="0.2"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</row>
    <row r="181" spans="9:24" s="135" customFormat="1" hidden="1" x14ac:dyDescent="0.2"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</row>
    <row r="182" spans="9:24" s="135" customFormat="1" hidden="1" x14ac:dyDescent="0.2"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</row>
    <row r="183" spans="9:24" s="135" customFormat="1" hidden="1" x14ac:dyDescent="0.2"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</row>
    <row r="184" spans="9:24" s="135" customFormat="1" hidden="1" x14ac:dyDescent="0.2"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</row>
    <row r="185" spans="9:24" s="135" customFormat="1" hidden="1" x14ac:dyDescent="0.2"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</row>
    <row r="186" spans="9:24" s="135" customFormat="1" hidden="1" x14ac:dyDescent="0.2"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</row>
    <row r="187" spans="9:24" s="135" customFormat="1" hidden="1" x14ac:dyDescent="0.2"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</row>
    <row r="188" spans="9:24" hidden="1" x14ac:dyDescent="0.2"/>
    <row r="189" spans="9:24" hidden="1" x14ac:dyDescent="0.2"/>
    <row r="190" spans="9:24" hidden="1" x14ac:dyDescent="0.2"/>
    <row r="191" spans="9:24" hidden="1" x14ac:dyDescent="0.2"/>
    <row r="192" spans="9:24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</sheetData>
  <sheetProtection selectLockedCells="1"/>
  <mergeCells count="11">
    <mergeCell ref="M93:T93"/>
    <mergeCell ref="K96:U96"/>
    <mergeCell ref="K97:U97"/>
    <mergeCell ref="P148:R148"/>
    <mergeCell ref="K100:U100"/>
    <mergeCell ref="S108:S109"/>
    <mergeCell ref="U120:U121"/>
    <mergeCell ref="K145:M145"/>
    <mergeCell ref="O145:R145"/>
    <mergeCell ref="P146:R146"/>
    <mergeCell ref="P147:R147"/>
  </mergeCells>
  <dataValidations count="1">
    <dataValidation type="list" allowBlank="1" showInputMessage="1" showErrorMessage="1" sqref="P104">
      <formula1>"Doméstico,Internacional"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J55"/>
  <sheetViews>
    <sheetView showGridLines="0" topLeftCell="C15" zoomScale="80" zoomScaleNormal="80" workbookViewId="0">
      <selection activeCell="D32" sqref="D32"/>
    </sheetView>
  </sheetViews>
  <sheetFormatPr defaultColWidth="4.42578125" defaultRowHeight="12.75" x14ac:dyDescent="0.2"/>
  <cols>
    <col min="1" max="1" width="1.85546875" style="80" hidden="1" customWidth="1"/>
    <col min="2" max="2" width="0" style="80" hidden="1" customWidth="1"/>
    <col min="3" max="3" width="17.5703125" style="80" customWidth="1"/>
    <col min="4" max="4" width="31.42578125" style="80" customWidth="1"/>
    <col min="5" max="5" width="4.42578125" style="80"/>
    <col min="6" max="6" width="30.28515625" style="80" customWidth="1"/>
    <col min="7" max="7" width="4.42578125" style="80"/>
    <col min="8" max="8" width="42.85546875" style="80" customWidth="1"/>
    <col min="9" max="9" width="4.42578125" style="80"/>
    <col min="10" max="10" width="9.85546875" style="80" customWidth="1"/>
    <col min="11" max="13" width="4.42578125" style="80"/>
    <col min="15" max="15" width="35.7109375" hidden="1" customWidth="1"/>
    <col min="16" max="16" width="0" hidden="1" customWidth="1"/>
    <col min="17" max="17" width="33.42578125" hidden="1" customWidth="1"/>
    <col min="18" max="18" width="0" hidden="1" customWidth="1"/>
    <col min="19" max="19" width="20" hidden="1" customWidth="1"/>
    <col min="35" max="64" width="0" hidden="1" customWidth="1"/>
  </cols>
  <sheetData>
    <row r="1" spans="1:13" hidden="1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3" hidden="1" x14ac:dyDescent="0.2">
      <c r="A4"/>
      <c r="B4"/>
      <c r="C4"/>
      <c r="D4"/>
      <c r="E4"/>
      <c r="F4"/>
      <c r="G4"/>
      <c r="H4"/>
      <c r="I4"/>
      <c r="J4"/>
      <c r="K4"/>
      <c r="L4"/>
      <c r="M4"/>
    </row>
    <row r="5" spans="1:13" hidden="1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hidden="1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/>
      <c r="B7" s="5"/>
      <c r="C7"/>
      <c r="D7"/>
      <c r="E7"/>
      <c r="F7"/>
      <c r="G7"/>
      <c r="H7"/>
      <c r="I7"/>
      <c r="J7"/>
      <c r="K7"/>
      <c r="L7"/>
      <c r="M7"/>
    </row>
    <row r="8" spans="1:13" hidden="1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hidden="1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hidden="1" x14ac:dyDescent="0.2">
      <c r="A10"/>
      <c r="B10"/>
      <c r="C10"/>
      <c r="D10"/>
      <c r="E10"/>
      <c r="F10"/>
      <c r="G10"/>
      <c r="H10" t="s">
        <v>1059</v>
      </c>
      <c r="I10"/>
      <c r="J10"/>
      <c r="K10"/>
      <c r="L10"/>
      <c r="M10"/>
    </row>
    <row r="11" spans="1:13" hidden="1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hidden="1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hidden="1" x14ac:dyDescent="0.2"/>
    <row r="16" spans="1:13" x14ac:dyDescent="0.2">
      <c r="B16" s="95"/>
    </row>
    <row r="17" spans="1:62" ht="15" x14ac:dyDescent="0.25">
      <c r="B17" s="95"/>
      <c r="F17" s="319" t="s">
        <v>1154</v>
      </c>
      <c r="G17" s="319"/>
      <c r="H17" s="319"/>
      <c r="I17" s="319"/>
      <c r="J17" s="319"/>
    </row>
    <row r="18" spans="1:62" x14ac:dyDescent="0.2">
      <c r="B18" s="95"/>
    </row>
    <row r="19" spans="1:62" hidden="1" x14ac:dyDescent="0.2">
      <c r="B19" s="97"/>
    </row>
    <row r="20" spans="1:62" ht="15" hidden="1" x14ac:dyDescent="0.25">
      <c r="F20" s="318"/>
      <c r="G20" s="318"/>
      <c r="H20" s="318"/>
      <c r="I20" s="318"/>
      <c r="J20" s="318"/>
      <c r="K20" s="274"/>
      <c r="L20" s="274"/>
      <c r="M20" s="274"/>
    </row>
    <row r="21" spans="1:62" ht="14.25" hidden="1" x14ac:dyDescent="0.2">
      <c r="G21" s="331"/>
      <c r="H21" s="331"/>
      <c r="I21" s="331"/>
      <c r="J21" s="85"/>
      <c r="K21" s="85"/>
      <c r="L21" s="85"/>
      <c r="M21" s="8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</row>
    <row r="22" spans="1:62" hidden="1" x14ac:dyDescent="0.2"/>
    <row r="24" spans="1:62" ht="15.75" x14ac:dyDescent="0.25">
      <c r="C24" s="323" t="s">
        <v>1061</v>
      </c>
      <c r="D24" s="323"/>
      <c r="E24" s="323"/>
      <c r="F24" s="323"/>
      <c r="G24" s="323"/>
      <c r="H24" s="323"/>
      <c r="I24" s="323"/>
      <c r="J24" s="323"/>
      <c r="K24" s="323"/>
      <c r="L24" s="323"/>
      <c r="M24" s="243"/>
      <c r="N24" s="139"/>
      <c r="O24" s="139"/>
      <c r="P24" s="139"/>
      <c r="Q24" s="139"/>
    </row>
    <row r="25" spans="1:62" x14ac:dyDescent="0.2">
      <c r="C25" s="317" t="s">
        <v>1058</v>
      </c>
      <c r="D25" s="317"/>
      <c r="E25" s="317"/>
      <c r="F25" s="317"/>
      <c r="G25" s="317"/>
      <c r="H25" s="317"/>
      <c r="I25" s="317"/>
      <c r="J25" s="317"/>
      <c r="K25" s="317"/>
      <c r="L25" s="317"/>
    </row>
    <row r="28" spans="1:62" ht="15" x14ac:dyDescent="0.25">
      <c r="C28" s="322" t="s">
        <v>1128</v>
      </c>
      <c r="D28" s="322"/>
      <c r="E28" s="322"/>
      <c r="F28" s="322"/>
      <c r="G28" s="322"/>
      <c r="H28" s="322"/>
      <c r="I28" s="322"/>
      <c r="J28" s="322"/>
      <c r="K28" s="322"/>
      <c r="L28" s="322"/>
    </row>
    <row r="29" spans="1:62" x14ac:dyDescent="0.2">
      <c r="D29" s="244"/>
    </row>
    <row r="30" spans="1:62" ht="13.5" thickBot="1" x14ac:dyDescent="0.25">
      <c r="D30" s="244"/>
    </row>
    <row r="31" spans="1:62" ht="15.75" thickTop="1" x14ac:dyDescent="0.2">
      <c r="A31"/>
      <c r="B31"/>
      <c r="C31"/>
      <c r="D31" s="146" t="s">
        <v>1093</v>
      </c>
      <c r="E31" s="212"/>
      <c r="F31" s="146" t="s">
        <v>1094</v>
      </c>
      <c r="G31" s="212"/>
      <c r="H31" s="146" t="s">
        <v>1092</v>
      </c>
      <c r="I31" s="183"/>
      <c r="J31" s="183"/>
      <c r="K31" s="183"/>
      <c r="L31" s="183"/>
      <c r="M31" s="183"/>
      <c r="N31" s="128"/>
      <c r="O31" s="124" t="s">
        <v>1090</v>
      </c>
      <c r="Q31" s="124" t="s">
        <v>1091</v>
      </c>
      <c r="S31" s="124" t="s">
        <v>1089</v>
      </c>
    </row>
    <row r="32" spans="1:62" ht="15.75" thickBot="1" x14ac:dyDescent="0.25">
      <c r="D32" s="282">
        <v>10</v>
      </c>
      <c r="E32" s="136"/>
      <c r="F32" s="282">
        <v>10</v>
      </c>
      <c r="G32" s="136"/>
      <c r="H32" s="282">
        <v>10</v>
      </c>
      <c r="O32" s="133">
        <v>55.65</v>
      </c>
      <c r="P32">
        <v>0</v>
      </c>
      <c r="Q32" s="133">
        <v>31.44</v>
      </c>
      <c r="S32" s="134">
        <v>14.47</v>
      </c>
    </row>
    <row r="33" spans="4:19" ht="15.75" thickTop="1" x14ac:dyDescent="0.25">
      <c r="D33" s="250"/>
      <c r="E33" s="212"/>
      <c r="F33" s="251"/>
      <c r="G33" s="212"/>
      <c r="H33" s="212"/>
      <c r="S33" s="1"/>
    </row>
    <row r="35" spans="4:19" ht="15" x14ac:dyDescent="0.25">
      <c r="D35" s="333" t="s">
        <v>1120</v>
      </c>
      <c r="E35" s="333"/>
      <c r="F35" s="333"/>
      <c r="G35" s="333"/>
      <c r="H35" s="333"/>
    </row>
    <row r="36" spans="4:19" ht="13.5" thickBot="1" x14ac:dyDescent="0.25"/>
    <row r="37" spans="4:19" ht="30.75" thickTop="1" x14ac:dyDescent="0.2">
      <c r="D37" s="146" t="s">
        <v>1117</v>
      </c>
      <c r="E37" s="212"/>
      <c r="F37" s="146" t="s">
        <v>1118</v>
      </c>
      <c r="G37" s="212"/>
      <c r="H37" s="146" t="s">
        <v>1119</v>
      </c>
    </row>
    <row r="38" spans="4:19" ht="15.75" thickBot="1" x14ac:dyDescent="0.25">
      <c r="D38" s="246">
        <f>D32*O32</f>
        <v>556.5</v>
      </c>
      <c r="E38" s="247"/>
      <c r="F38" s="246">
        <f>F32*Q32</f>
        <v>314.40000000000003</v>
      </c>
      <c r="G38" s="247"/>
      <c r="H38" s="248">
        <f>H32*S32</f>
        <v>144.70000000000002</v>
      </c>
      <c r="I38" s="245"/>
      <c r="J38" s="245"/>
    </row>
    <row r="39" spans="4:19" ht="13.5" thickTop="1" x14ac:dyDescent="0.2">
      <c r="R39" s="332"/>
    </row>
    <row r="40" spans="4:19" x14ac:dyDescent="0.2">
      <c r="R40" s="332"/>
    </row>
    <row r="41" spans="4:19" ht="14.25" x14ac:dyDescent="0.2">
      <c r="D41" s="212"/>
      <c r="R41" s="122"/>
    </row>
    <row r="42" spans="4:19" ht="15" x14ac:dyDescent="0.25">
      <c r="D42" s="181" t="s">
        <v>1122</v>
      </c>
    </row>
    <row r="43" spans="4:19" ht="14.25" x14ac:dyDescent="0.2">
      <c r="D43" s="181" t="s">
        <v>1095</v>
      </c>
    </row>
    <row r="44" spans="4:19" ht="15" x14ac:dyDescent="0.25">
      <c r="D44" s="181" t="s">
        <v>1110</v>
      </c>
    </row>
    <row r="45" spans="4:19" ht="15" x14ac:dyDescent="0.25">
      <c r="D45" s="181" t="s">
        <v>1130</v>
      </c>
      <c r="K45" s="169"/>
      <c r="L45" s="169"/>
      <c r="M45" s="169"/>
      <c r="N45" s="120"/>
    </row>
    <row r="46" spans="4:19" ht="14.25" x14ac:dyDescent="0.2">
      <c r="D46" s="181" t="s">
        <v>1121</v>
      </c>
      <c r="K46" s="169"/>
      <c r="L46" s="169"/>
      <c r="M46" s="169"/>
      <c r="N46" s="120"/>
    </row>
    <row r="47" spans="4:19" ht="14.25" x14ac:dyDescent="0.2">
      <c r="D47" s="212"/>
      <c r="S47" t="s">
        <v>1071</v>
      </c>
    </row>
    <row r="48" spans="4:19" ht="15" x14ac:dyDescent="0.25">
      <c r="D48" s="249" t="s">
        <v>1129</v>
      </c>
      <c r="E48" s="196"/>
      <c r="F48" s="196"/>
      <c r="G48" s="196"/>
      <c r="H48" s="226"/>
      <c r="I48" s="196"/>
    </row>
    <row r="49" spans="4:18" ht="15" x14ac:dyDescent="0.25">
      <c r="D49" s="197" t="s">
        <v>1111</v>
      </c>
      <c r="R49" s="122"/>
    </row>
    <row r="55" spans="4:18" ht="15" x14ac:dyDescent="0.2">
      <c r="H55" s="203"/>
      <c r="I55" s="203"/>
      <c r="J55" s="203"/>
      <c r="K55" s="203"/>
      <c r="L55" s="203"/>
      <c r="M55" s="203"/>
      <c r="N55" s="121"/>
    </row>
  </sheetData>
  <sheetProtection algorithmName="SHA-512" hashValue="n5EhcsSmxXxvg7f+wk/rSdQYstRg6BQnngbzTEBrMf016rueI19tUGuCKts0XS0qJN8Iez37F5FuFVpUU/cXyw==" saltValue="EGFoQQ7vhwVXYdh6hH5NlQ==" spinCount="100000" sheet="1" selectLockedCells="1"/>
  <mergeCells count="8">
    <mergeCell ref="F17:J17"/>
    <mergeCell ref="F20:J20"/>
    <mergeCell ref="G21:I21"/>
    <mergeCell ref="R39:R40"/>
    <mergeCell ref="D35:H35"/>
    <mergeCell ref="C28:L28"/>
    <mergeCell ref="C24:L24"/>
    <mergeCell ref="C25:L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482"/>
  <sheetViews>
    <sheetView workbookViewId="0">
      <pane xSplit="2" ySplit="10" topLeftCell="C11" activePane="bottomRight" state="frozen"/>
      <selection activeCell="D42" sqref="D42"/>
      <selection pane="topRight" activeCell="D42" sqref="D42"/>
      <selection pane="bottomLeft" activeCell="D42" sqref="D42"/>
      <selection pane="bottomRight" activeCell="G498" sqref="G498"/>
    </sheetView>
  </sheetViews>
  <sheetFormatPr defaultRowHeight="12.75" x14ac:dyDescent="0.2"/>
  <cols>
    <col min="1" max="1" width="15.7109375" style="12" customWidth="1"/>
    <col min="2" max="2" width="12.85546875" style="12" customWidth="1"/>
    <col min="3" max="7" width="9.140625" style="12"/>
    <col min="8" max="8" width="10.5703125" style="12" bestFit="1" customWidth="1"/>
    <col min="9" max="16384" width="9.140625" style="12"/>
  </cols>
  <sheetData>
    <row r="2" spans="1:9" ht="18" x14ac:dyDescent="0.25">
      <c r="A2" s="334" t="s">
        <v>756</v>
      </c>
      <c r="B2" s="334"/>
      <c r="C2" s="334"/>
      <c r="D2" s="334"/>
      <c r="E2" s="334"/>
      <c r="F2" s="334"/>
      <c r="G2" s="334"/>
      <c r="H2" s="334"/>
      <c r="I2" s="334"/>
    </row>
    <row r="3" spans="1:9" ht="18" x14ac:dyDescent="0.25">
      <c r="A3" s="36"/>
      <c r="B3" s="335" t="s">
        <v>40</v>
      </c>
      <c r="C3" s="335"/>
      <c r="D3" s="335"/>
      <c r="E3" s="335"/>
      <c r="F3" s="37"/>
      <c r="G3" s="37"/>
      <c r="H3" s="36"/>
      <c r="I3" s="36"/>
    </row>
    <row r="4" spans="1:9" ht="18" x14ac:dyDescent="0.25">
      <c r="A4" s="36"/>
      <c r="B4" s="35"/>
      <c r="C4" s="35"/>
      <c r="D4" s="35"/>
      <c r="E4" s="35"/>
      <c r="F4" s="37"/>
      <c r="G4" s="37"/>
      <c r="H4" s="36"/>
      <c r="I4" s="36"/>
    </row>
    <row r="5" spans="1:9" ht="18" x14ac:dyDescent="0.25">
      <c r="A5" s="36"/>
      <c r="B5" s="38" t="s">
        <v>41</v>
      </c>
      <c r="C5" s="39" t="s">
        <v>42</v>
      </c>
      <c r="D5" s="39" t="s">
        <v>43</v>
      </c>
      <c r="E5" s="40" t="s">
        <v>44</v>
      </c>
      <c r="F5" s="37"/>
      <c r="G5" s="34" t="s">
        <v>45</v>
      </c>
      <c r="H5" s="23" t="s">
        <v>46</v>
      </c>
      <c r="I5" s="23" t="s">
        <v>47</v>
      </c>
    </row>
    <row r="6" spans="1:9" ht="18" hidden="1" x14ac:dyDescent="0.25">
      <c r="A6" s="36"/>
      <c r="B6" s="336" t="s">
        <v>48</v>
      </c>
      <c r="C6" s="337"/>
      <c r="D6" s="337"/>
      <c r="E6" s="338"/>
      <c r="F6" s="41"/>
      <c r="G6" s="339" t="s">
        <v>757</v>
      </c>
      <c r="H6" s="339"/>
      <c r="I6" s="339"/>
    </row>
    <row r="7" spans="1:9" ht="18" hidden="1" x14ac:dyDescent="0.25">
      <c r="A7" s="36"/>
      <c r="B7" s="340" t="s">
        <v>50</v>
      </c>
      <c r="C7" s="341"/>
      <c r="D7" s="341"/>
      <c r="E7" s="342"/>
      <c r="F7" s="42"/>
      <c r="G7" s="343" t="s">
        <v>51</v>
      </c>
      <c r="H7" s="343"/>
      <c r="I7" s="343"/>
    </row>
    <row r="8" spans="1:9" ht="18" hidden="1" x14ac:dyDescent="0.25">
      <c r="A8" s="36"/>
      <c r="B8" s="38" t="s">
        <v>41</v>
      </c>
      <c r="C8" s="39" t="s">
        <v>42</v>
      </c>
      <c r="D8" s="39" t="s">
        <v>43</v>
      </c>
      <c r="E8" s="40" t="s">
        <v>44</v>
      </c>
      <c r="F8" s="37"/>
      <c r="G8" s="34" t="s">
        <v>45</v>
      </c>
      <c r="H8" s="23" t="s">
        <v>46</v>
      </c>
      <c r="I8" s="23" t="s">
        <v>47</v>
      </c>
    </row>
    <row r="9" spans="1:9" hidden="1" x14ac:dyDescent="0.2">
      <c r="A9" s="12">
        <v>1</v>
      </c>
      <c r="B9" s="12">
        <f>A9+1</f>
        <v>2</v>
      </c>
      <c r="C9" s="12">
        <f t="shared" ref="C9:I9" si="0">B9+1</f>
        <v>3</v>
      </c>
      <c r="D9" s="71">
        <f t="shared" si="0"/>
        <v>4</v>
      </c>
      <c r="E9" s="12">
        <f t="shared" si="0"/>
        <v>5</v>
      </c>
      <c r="F9" s="12">
        <f t="shared" si="0"/>
        <v>6</v>
      </c>
      <c r="G9" s="71">
        <f t="shared" si="0"/>
        <v>7</v>
      </c>
      <c r="H9" s="12">
        <f t="shared" si="0"/>
        <v>8</v>
      </c>
      <c r="I9" s="12">
        <f t="shared" si="0"/>
        <v>9</v>
      </c>
    </row>
    <row r="10" spans="1:9" ht="15.75" hidden="1" x14ac:dyDescent="0.25">
      <c r="A10" s="43" t="s">
        <v>52</v>
      </c>
      <c r="B10" s="44" t="s">
        <v>53</v>
      </c>
      <c r="C10" s="44" t="s">
        <v>54</v>
      </c>
      <c r="D10" s="45" t="s">
        <v>843</v>
      </c>
      <c r="E10" s="45" t="s">
        <v>844</v>
      </c>
      <c r="F10" s="45" t="s">
        <v>845</v>
      </c>
      <c r="G10" s="45" t="s">
        <v>847</v>
      </c>
      <c r="H10" s="46" t="s">
        <v>846</v>
      </c>
      <c r="I10" s="46" t="s">
        <v>47</v>
      </c>
    </row>
    <row r="11" spans="1:9" ht="15.75" hidden="1" x14ac:dyDescent="0.25">
      <c r="A11" s="72" t="s">
        <v>848</v>
      </c>
      <c r="B11" s="30">
        <v>38534</v>
      </c>
      <c r="C11" s="27">
        <f>SUM(D11:I11)</f>
        <v>317</v>
      </c>
      <c r="D11" s="73">
        <v>317</v>
      </c>
      <c r="E11" s="73">
        <v>0</v>
      </c>
      <c r="F11" s="73">
        <v>0</v>
      </c>
      <c r="G11" s="73">
        <v>0</v>
      </c>
      <c r="H11" s="73">
        <v>0</v>
      </c>
      <c r="I11" s="27"/>
    </row>
    <row r="12" spans="1:9" ht="15.75" hidden="1" x14ac:dyDescent="0.25">
      <c r="A12" s="24" t="s">
        <v>55</v>
      </c>
      <c r="B12" s="28">
        <v>38534</v>
      </c>
      <c r="C12" s="27">
        <v>2988</v>
      </c>
      <c r="D12" s="27">
        <v>1547</v>
      </c>
      <c r="E12" s="27">
        <v>1441</v>
      </c>
      <c r="F12" s="27">
        <v>0</v>
      </c>
      <c r="G12" s="27">
        <v>0</v>
      </c>
      <c r="H12" s="29">
        <v>0</v>
      </c>
      <c r="I12" s="29">
        <v>0</v>
      </c>
    </row>
    <row r="13" spans="1:9" ht="15.75" hidden="1" x14ac:dyDescent="0.25">
      <c r="A13" s="24" t="s">
        <v>56</v>
      </c>
      <c r="B13" s="28">
        <v>38534</v>
      </c>
      <c r="C13" s="27">
        <v>3410</v>
      </c>
      <c r="D13" s="27">
        <v>1581</v>
      </c>
      <c r="E13" s="27">
        <v>1829</v>
      </c>
      <c r="F13" s="27">
        <v>0</v>
      </c>
      <c r="G13" s="27">
        <v>0</v>
      </c>
      <c r="H13" s="29">
        <v>0</v>
      </c>
      <c r="I13" s="29">
        <v>0</v>
      </c>
    </row>
    <row r="14" spans="1:9" ht="15.75" hidden="1" x14ac:dyDescent="0.25">
      <c r="A14" s="24" t="s">
        <v>57</v>
      </c>
      <c r="B14" s="28">
        <v>38534</v>
      </c>
      <c r="C14" s="27">
        <v>3214</v>
      </c>
      <c r="D14" s="27">
        <v>1587</v>
      </c>
      <c r="E14" s="27">
        <v>1627</v>
      </c>
      <c r="F14" s="27">
        <v>0</v>
      </c>
      <c r="G14" s="27">
        <v>0</v>
      </c>
      <c r="H14" s="29">
        <v>0</v>
      </c>
      <c r="I14" s="29">
        <v>0</v>
      </c>
    </row>
    <row r="15" spans="1:9" ht="15.75" hidden="1" x14ac:dyDescent="0.25">
      <c r="A15" s="47" t="s">
        <v>58</v>
      </c>
      <c r="B15" s="30">
        <v>38534</v>
      </c>
      <c r="C15" s="29">
        <v>3682</v>
      </c>
      <c r="D15" s="29">
        <v>957</v>
      </c>
      <c r="E15" s="29">
        <v>0</v>
      </c>
      <c r="F15" s="29">
        <v>0</v>
      </c>
      <c r="G15" s="29">
        <v>0</v>
      </c>
      <c r="H15" s="29">
        <v>2725</v>
      </c>
      <c r="I15" s="29">
        <v>0</v>
      </c>
    </row>
    <row r="16" spans="1:9" ht="15.75" hidden="1" x14ac:dyDescent="0.25">
      <c r="A16" s="47" t="s">
        <v>59</v>
      </c>
      <c r="B16" s="30">
        <v>38534</v>
      </c>
      <c r="C16" s="29">
        <v>3643</v>
      </c>
      <c r="D16" s="29">
        <v>932</v>
      </c>
      <c r="E16" s="29">
        <v>0</v>
      </c>
      <c r="F16" s="29">
        <v>103</v>
      </c>
      <c r="G16" s="29">
        <v>0</v>
      </c>
      <c r="H16" s="29">
        <v>2608</v>
      </c>
      <c r="I16" s="29">
        <v>0</v>
      </c>
    </row>
    <row r="17" spans="1:9" ht="15.75" hidden="1" x14ac:dyDescent="0.25">
      <c r="A17" s="47" t="s">
        <v>60</v>
      </c>
      <c r="B17" s="30">
        <v>38534</v>
      </c>
      <c r="C17" s="29">
        <v>3667</v>
      </c>
      <c r="D17" s="29">
        <v>947</v>
      </c>
      <c r="E17" s="29">
        <v>0</v>
      </c>
      <c r="F17" s="29">
        <v>17</v>
      </c>
      <c r="G17" s="29">
        <v>0</v>
      </c>
      <c r="H17" s="29">
        <v>2703</v>
      </c>
      <c r="I17" s="29">
        <v>0</v>
      </c>
    </row>
    <row r="18" spans="1:9" ht="15.75" hidden="1" x14ac:dyDescent="0.25">
      <c r="A18" s="72" t="s">
        <v>849</v>
      </c>
      <c r="B18" s="30">
        <v>38534</v>
      </c>
      <c r="C18" s="76">
        <f>SUM(D18:I18)</f>
        <v>3704</v>
      </c>
      <c r="D18" s="73">
        <v>970</v>
      </c>
      <c r="E18" s="73">
        <v>0</v>
      </c>
      <c r="F18" s="73">
        <v>0</v>
      </c>
      <c r="G18" s="73">
        <v>0</v>
      </c>
      <c r="H18" s="73">
        <v>2734</v>
      </c>
      <c r="I18" s="27"/>
    </row>
    <row r="19" spans="1:9" s="71" customFormat="1" ht="15.75" hidden="1" x14ac:dyDescent="0.25">
      <c r="A19" s="47" t="s">
        <v>61</v>
      </c>
      <c r="B19" s="30">
        <v>38534</v>
      </c>
      <c r="C19" s="76">
        <f t="shared" ref="C19:C82" si="1">SUM(D19:I19)</f>
        <v>3487</v>
      </c>
      <c r="D19" s="29">
        <v>861</v>
      </c>
      <c r="E19" s="29">
        <v>0</v>
      </c>
      <c r="F19" s="29">
        <v>1733</v>
      </c>
      <c r="G19" s="29">
        <v>0</v>
      </c>
      <c r="H19" s="29">
        <v>893</v>
      </c>
      <c r="I19" s="29">
        <v>0</v>
      </c>
    </row>
    <row r="20" spans="1:9" ht="15.75" hidden="1" x14ac:dyDescent="0.25">
      <c r="A20" s="72" t="s">
        <v>877</v>
      </c>
      <c r="B20" s="30">
        <v>38534</v>
      </c>
      <c r="C20" s="76">
        <f t="shared" si="1"/>
        <v>3688</v>
      </c>
      <c r="D20" s="73">
        <v>960</v>
      </c>
      <c r="E20" s="73">
        <v>0</v>
      </c>
      <c r="F20" s="73">
        <v>0</v>
      </c>
      <c r="G20" s="73">
        <v>0</v>
      </c>
      <c r="H20" s="73">
        <v>2728</v>
      </c>
      <c r="I20" s="27"/>
    </row>
    <row r="21" spans="1:9" ht="15.75" hidden="1" x14ac:dyDescent="0.25">
      <c r="A21" s="47" t="s">
        <v>62</v>
      </c>
      <c r="B21" s="30">
        <v>38534</v>
      </c>
      <c r="C21" s="76">
        <f t="shared" si="1"/>
        <v>3500</v>
      </c>
      <c r="D21" s="29">
        <v>848</v>
      </c>
      <c r="E21" s="29">
        <v>0</v>
      </c>
      <c r="F21" s="29">
        <v>1857</v>
      </c>
      <c r="G21" s="29">
        <v>0</v>
      </c>
      <c r="H21" s="29">
        <v>795</v>
      </c>
      <c r="I21" s="29">
        <v>0</v>
      </c>
    </row>
    <row r="22" spans="1:9" ht="15.75" hidden="1" x14ac:dyDescent="0.25">
      <c r="A22" s="47" t="s">
        <v>839</v>
      </c>
      <c r="B22" s="30">
        <v>38534</v>
      </c>
      <c r="C22" s="76">
        <f t="shared" si="1"/>
        <v>3463</v>
      </c>
      <c r="D22" s="29">
        <v>845</v>
      </c>
      <c r="E22" s="29">
        <v>0</v>
      </c>
      <c r="F22" s="29">
        <v>2119</v>
      </c>
      <c r="G22" s="29">
        <v>0</v>
      </c>
      <c r="H22" s="29">
        <v>499</v>
      </c>
      <c r="I22" s="29">
        <v>0</v>
      </c>
    </row>
    <row r="23" spans="1:9" ht="15.75" hidden="1" x14ac:dyDescent="0.25">
      <c r="A23" s="47" t="s">
        <v>63</v>
      </c>
      <c r="B23" s="30">
        <v>38534</v>
      </c>
      <c r="C23" s="76">
        <f t="shared" si="1"/>
        <v>3469</v>
      </c>
      <c r="D23" s="29">
        <v>845</v>
      </c>
      <c r="E23" s="29">
        <v>0</v>
      </c>
      <c r="F23" s="29">
        <v>2075</v>
      </c>
      <c r="G23" s="29">
        <v>0</v>
      </c>
      <c r="H23" s="29">
        <v>549</v>
      </c>
      <c r="I23" s="29">
        <v>0</v>
      </c>
    </row>
    <row r="24" spans="1:9" ht="15.75" hidden="1" x14ac:dyDescent="0.25">
      <c r="A24" s="47" t="s">
        <v>64</v>
      </c>
      <c r="B24" s="30">
        <v>38534</v>
      </c>
      <c r="C24" s="76">
        <f t="shared" si="1"/>
        <v>3450</v>
      </c>
      <c r="D24" s="29">
        <v>846</v>
      </c>
      <c r="E24" s="29">
        <v>0</v>
      </c>
      <c r="F24" s="29">
        <v>2076</v>
      </c>
      <c r="G24" s="29">
        <v>0</v>
      </c>
      <c r="H24" s="29">
        <v>528</v>
      </c>
      <c r="I24" s="29">
        <v>0</v>
      </c>
    </row>
    <row r="25" spans="1:9" ht="15.75" hidden="1" x14ac:dyDescent="0.25">
      <c r="A25" s="47" t="s">
        <v>65</v>
      </c>
      <c r="B25" s="30">
        <v>38534</v>
      </c>
      <c r="C25" s="76">
        <f t="shared" si="1"/>
        <v>3458</v>
      </c>
      <c r="D25" s="29">
        <v>846</v>
      </c>
      <c r="E25" s="29">
        <v>0</v>
      </c>
      <c r="F25" s="29">
        <v>2097</v>
      </c>
      <c r="G25" s="29">
        <v>0</v>
      </c>
      <c r="H25" s="29">
        <v>515</v>
      </c>
      <c r="I25" s="29">
        <v>0</v>
      </c>
    </row>
    <row r="26" spans="1:9" ht="15.75" hidden="1" x14ac:dyDescent="0.25">
      <c r="A26" s="47" t="s">
        <v>66</v>
      </c>
      <c r="B26" s="30">
        <v>38534</v>
      </c>
      <c r="C26" s="76">
        <f t="shared" si="1"/>
        <v>3459</v>
      </c>
      <c r="D26" s="29">
        <v>845</v>
      </c>
      <c r="E26" s="29">
        <v>0</v>
      </c>
      <c r="F26" s="29">
        <v>2108</v>
      </c>
      <c r="G26" s="29">
        <v>0</v>
      </c>
      <c r="H26" s="29">
        <v>506</v>
      </c>
      <c r="I26" s="29">
        <v>0</v>
      </c>
    </row>
    <row r="27" spans="1:9" ht="15.75" hidden="1" x14ac:dyDescent="0.25">
      <c r="A27" s="47" t="s">
        <v>67</v>
      </c>
      <c r="B27" s="30">
        <v>38534</v>
      </c>
      <c r="C27" s="76">
        <f t="shared" si="1"/>
        <v>3460</v>
      </c>
      <c r="D27" s="29">
        <v>845</v>
      </c>
      <c r="E27" s="29">
        <v>0</v>
      </c>
      <c r="F27" s="29">
        <v>2112</v>
      </c>
      <c r="G27" s="29">
        <v>0</v>
      </c>
      <c r="H27" s="29">
        <v>503</v>
      </c>
      <c r="I27" s="29">
        <v>0</v>
      </c>
    </row>
    <row r="28" spans="1:9" ht="15.75" hidden="1" x14ac:dyDescent="0.25">
      <c r="A28" s="47" t="s">
        <v>68</v>
      </c>
      <c r="B28" s="30">
        <v>38534</v>
      </c>
      <c r="C28" s="76">
        <f t="shared" si="1"/>
        <v>3459</v>
      </c>
      <c r="D28" s="29">
        <v>849</v>
      </c>
      <c r="E28" s="29">
        <v>0</v>
      </c>
      <c r="F28" s="29">
        <v>2074</v>
      </c>
      <c r="G28" s="29">
        <v>0</v>
      </c>
      <c r="H28" s="29">
        <v>536</v>
      </c>
      <c r="I28" s="29">
        <v>0</v>
      </c>
    </row>
    <row r="29" spans="1:9" ht="15.75" hidden="1" x14ac:dyDescent="0.25">
      <c r="A29" s="47" t="s">
        <v>69</v>
      </c>
      <c r="B29" s="30">
        <v>38534</v>
      </c>
      <c r="C29" s="76">
        <f t="shared" si="1"/>
        <v>3459</v>
      </c>
      <c r="D29" s="29">
        <v>847</v>
      </c>
      <c r="E29" s="29">
        <v>0</v>
      </c>
      <c r="F29" s="29">
        <v>2089</v>
      </c>
      <c r="G29" s="29">
        <v>0</v>
      </c>
      <c r="H29" s="29">
        <v>523</v>
      </c>
      <c r="I29" s="29">
        <v>0</v>
      </c>
    </row>
    <row r="30" spans="1:9" ht="15.75" hidden="1" x14ac:dyDescent="0.25">
      <c r="A30" s="47" t="s">
        <v>70</v>
      </c>
      <c r="B30" s="30">
        <v>38534</v>
      </c>
      <c r="C30" s="76">
        <f t="shared" si="1"/>
        <v>3461</v>
      </c>
      <c r="D30" s="29">
        <v>846</v>
      </c>
      <c r="E30" s="29">
        <v>0</v>
      </c>
      <c r="F30" s="29">
        <v>2105</v>
      </c>
      <c r="G30" s="29">
        <v>0</v>
      </c>
      <c r="H30" s="29">
        <v>510</v>
      </c>
      <c r="I30" s="29">
        <v>0</v>
      </c>
    </row>
    <row r="31" spans="1:9" ht="15.75" hidden="1" x14ac:dyDescent="0.25">
      <c r="A31" s="47" t="s">
        <v>794</v>
      </c>
      <c r="B31" s="30">
        <v>38534</v>
      </c>
      <c r="C31" s="76">
        <f t="shared" si="1"/>
        <v>3453</v>
      </c>
      <c r="D31" s="29">
        <f>865-20</f>
        <v>845</v>
      </c>
      <c r="E31" s="29">
        <v>0</v>
      </c>
      <c r="F31" s="29">
        <v>2092</v>
      </c>
      <c r="G31" s="29">
        <v>0</v>
      </c>
      <c r="H31" s="29">
        <v>516</v>
      </c>
      <c r="I31" s="29">
        <v>0</v>
      </c>
    </row>
    <row r="32" spans="1:9" ht="15.75" hidden="1" x14ac:dyDescent="0.25">
      <c r="A32" s="47" t="s">
        <v>71</v>
      </c>
      <c r="B32" s="30">
        <v>38534</v>
      </c>
      <c r="C32" s="76">
        <f t="shared" si="1"/>
        <v>3492</v>
      </c>
      <c r="D32" s="29">
        <v>846</v>
      </c>
      <c r="E32" s="29">
        <v>0</v>
      </c>
      <c r="F32" s="29">
        <v>1878</v>
      </c>
      <c r="G32" s="29">
        <v>0</v>
      </c>
      <c r="H32" s="29">
        <v>768</v>
      </c>
      <c r="I32" s="29">
        <v>0</v>
      </c>
    </row>
    <row r="33" spans="1:9" ht="15.75" hidden="1" x14ac:dyDescent="0.25">
      <c r="A33" s="47" t="s">
        <v>795</v>
      </c>
      <c r="B33" s="30">
        <v>38534</v>
      </c>
      <c r="C33" s="76">
        <f t="shared" si="1"/>
        <v>3482</v>
      </c>
      <c r="D33" s="29">
        <f>866-20</f>
        <v>846</v>
      </c>
      <c r="E33" s="29">
        <v>0</v>
      </c>
      <c r="F33" s="29">
        <v>1961</v>
      </c>
      <c r="G33" s="29">
        <v>0</v>
      </c>
      <c r="H33" s="29">
        <v>675</v>
      </c>
      <c r="I33" s="29">
        <v>0</v>
      </c>
    </row>
    <row r="34" spans="1:9" s="71" customFormat="1" ht="15.75" hidden="1" x14ac:dyDescent="0.25">
      <c r="A34" s="47" t="s">
        <v>72</v>
      </c>
      <c r="B34" s="30">
        <v>38534</v>
      </c>
      <c r="C34" s="76">
        <f t="shared" si="1"/>
        <v>3480</v>
      </c>
      <c r="D34" s="29">
        <v>846</v>
      </c>
      <c r="E34" s="29">
        <v>0</v>
      </c>
      <c r="F34" s="29">
        <v>1980</v>
      </c>
      <c r="G34" s="29">
        <v>0</v>
      </c>
      <c r="H34" s="29">
        <v>654</v>
      </c>
      <c r="I34" s="29">
        <v>0</v>
      </c>
    </row>
    <row r="35" spans="1:9" s="71" customFormat="1" ht="15.75" hidden="1" x14ac:dyDescent="0.25">
      <c r="A35" s="47" t="s">
        <v>73</v>
      </c>
      <c r="B35" s="30">
        <v>38534</v>
      </c>
      <c r="C35" s="76">
        <f t="shared" si="1"/>
        <v>3482</v>
      </c>
      <c r="D35" s="29">
        <v>846</v>
      </c>
      <c r="E35" s="29">
        <v>0</v>
      </c>
      <c r="F35" s="29">
        <v>1966</v>
      </c>
      <c r="G35" s="29">
        <v>0</v>
      </c>
      <c r="H35" s="29">
        <v>670</v>
      </c>
      <c r="I35" s="29">
        <v>0</v>
      </c>
    </row>
    <row r="36" spans="1:9" ht="15.75" hidden="1" x14ac:dyDescent="0.25">
      <c r="A36" s="47" t="s">
        <v>74</v>
      </c>
      <c r="B36" s="30">
        <v>38534</v>
      </c>
      <c r="C36" s="76">
        <f t="shared" si="1"/>
        <v>3501</v>
      </c>
      <c r="D36" s="29">
        <v>847</v>
      </c>
      <c r="E36" s="29">
        <v>0</v>
      </c>
      <c r="F36" s="29">
        <v>1806</v>
      </c>
      <c r="G36" s="29">
        <v>0</v>
      </c>
      <c r="H36" s="29">
        <v>848</v>
      </c>
      <c r="I36" s="29">
        <v>0</v>
      </c>
    </row>
    <row r="37" spans="1:9" ht="15.75" hidden="1" x14ac:dyDescent="0.25">
      <c r="A37" s="47" t="s">
        <v>840</v>
      </c>
      <c r="B37" s="30">
        <v>38534</v>
      </c>
      <c r="C37" s="76">
        <f t="shared" si="1"/>
        <v>3479</v>
      </c>
      <c r="D37" s="29">
        <v>845</v>
      </c>
      <c r="E37" s="29">
        <v>0</v>
      </c>
      <c r="F37" s="29">
        <v>1979</v>
      </c>
      <c r="G37" s="29">
        <v>0</v>
      </c>
      <c r="H37" s="29">
        <v>655</v>
      </c>
      <c r="I37" s="29"/>
    </row>
    <row r="38" spans="1:9" ht="15.75" hidden="1" x14ac:dyDescent="0.25">
      <c r="A38" s="47" t="s">
        <v>842</v>
      </c>
      <c r="B38" s="30">
        <v>42600</v>
      </c>
      <c r="C38" s="76">
        <f t="shared" si="1"/>
        <v>1226</v>
      </c>
      <c r="D38" s="29">
        <v>13</v>
      </c>
      <c r="E38" s="29">
        <v>0</v>
      </c>
      <c r="F38" s="29">
        <v>0</v>
      </c>
      <c r="G38" s="29">
        <v>1213</v>
      </c>
      <c r="H38" s="29">
        <v>0</v>
      </c>
      <c r="I38" s="29">
        <v>0</v>
      </c>
    </row>
    <row r="39" spans="1:9" ht="15.75" hidden="1" x14ac:dyDescent="0.25">
      <c r="A39" s="47" t="s">
        <v>75</v>
      </c>
      <c r="B39" s="30">
        <v>38534</v>
      </c>
      <c r="C39" s="76">
        <f t="shared" si="1"/>
        <v>3463</v>
      </c>
      <c r="D39" s="29">
        <v>844</v>
      </c>
      <c r="E39" s="29">
        <v>0</v>
      </c>
      <c r="F39" s="29">
        <v>2111</v>
      </c>
      <c r="G39" s="29">
        <v>0</v>
      </c>
      <c r="H39" s="29">
        <v>508</v>
      </c>
      <c r="I39" s="29">
        <v>0</v>
      </c>
    </row>
    <row r="40" spans="1:9" ht="15.75" hidden="1" x14ac:dyDescent="0.25">
      <c r="A40" s="47" t="s">
        <v>76</v>
      </c>
      <c r="B40" s="30">
        <v>38534</v>
      </c>
      <c r="C40" s="76">
        <f t="shared" si="1"/>
        <v>3533</v>
      </c>
      <c r="D40" s="29">
        <v>852</v>
      </c>
      <c r="E40" s="29">
        <v>0</v>
      </c>
      <c r="F40" s="29">
        <v>1797</v>
      </c>
      <c r="G40" s="29">
        <v>0</v>
      </c>
      <c r="H40" s="29">
        <v>884</v>
      </c>
      <c r="I40" s="29">
        <v>0</v>
      </c>
    </row>
    <row r="41" spans="1:9" ht="15.75" hidden="1" x14ac:dyDescent="0.25">
      <c r="A41" s="47" t="s">
        <v>77</v>
      </c>
      <c r="B41" s="30">
        <v>38534</v>
      </c>
      <c r="C41" s="76">
        <f t="shared" si="1"/>
        <v>3444</v>
      </c>
      <c r="D41" s="29">
        <v>842</v>
      </c>
      <c r="E41" s="29">
        <v>0</v>
      </c>
      <c r="F41" s="29">
        <v>2089</v>
      </c>
      <c r="G41" s="29">
        <v>0</v>
      </c>
      <c r="H41" s="29">
        <v>513</v>
      </c>
      <c r="I41" s="29">
        <v>0</v>
      </c>
    </row>
    <row r="42" spans="1:9" ht="15.75" hidden="1" x14ac:dyDescent="0.25">
      <c r="A42" s="47" t="s">
        <v>78</v>
      </c>
      <c r="B42" s="30">
        <v>38534</v>
      </c>
      <c r="C42" s="76">
        <f t="shared" si="1"/>
        <v>3462</v>
      </c>
      <c r="D42" s="29">
        <v>846</v>
      </c>
      <c r="E42" s="29">
        <v>0</v>
      </c>
      <c r="F42" s="29">
        <v>2110</v>
      </c>
      <c r="G42" s="29">
        <v>0</v>
      </c>
      <c r="H42" s="29">
        <v>506</v>
      </c>
      <c r="I42" s="29">
        <v>0</v>
      </c>
    </row>
    <row r="43" spans="1:9" ht="15.75" hidden="1" x14ac:dyDescent="0.25">
      <c r="A43" s="47" t="s">
        <v>79</v>
      </c>
      <c r="B43" s="30">
        <v>38534</v>
      </c>
      <c r="C43" s="76">
        <f t="shared" si="1"/>
        <v>3629</v>
      </c>
      <c r="D43" s="29">
        <v>565</v>
      </c>
      <c r="E43" s="29">
        <v>0</v>
      </c>
      <c r="F43" s="29">
        <v>0</v>
      </c>
      <c r="G43" s="29">
        <v>0</v>
      </c>
      <c r="H43" s="29">
        <v>3064</v>
      </c>
      <c r="I43" s="29">
        <v>0</v>
      </c>
    </row>
    <row r="44" spans="1:9" s="71" customFormat="1" ht="15.75" hidden="1" x14ac:dyDescent="0.25">
      <c r="A44" s="47" t="s">
        <v>796</v>
      </c>
      <c r="B44" s="30">
        <v>38534</v>
      </c>
      <c r="C44" s="76">
        <f t="shared" si="1"/>
        <v>3619</v>
      </c>
      <c r="D44" s="29">
        <f>629-20</f>
        <v>609</v>
      </c>
      <c r="E44" s="29">
        <v>0</v>
      </c>
      <c r="F44" s="29">
        <v>0</v>
      </c>
      <c r="G44" s="29">
        <v>0</v>
      </c>
      <c r="H44" s="29">
        <v>3010</v>
      </c>
      <c r="I44" s="29">
        <v>0</v>
      </c>
    </row>
    <row r="45" spans="1:9" s="71" customFormat="1" ht="15.75" hidden="1" x14ac:dyDescent="0.25">
      <c r="A45" s="47" t="s">
        <v>80</v>
      </c>
      <c r="B45" s="30">
        <v>38534</v>
      </c>
      <c r="C45" s="76">
        <f t="shared" si="1"/>
        <v>3643</v>
      </c>
      <c r="D45" s="29">
        <v>645</v>
      </c>
      <c r="E45" s="29">
        <v>0</v>
      </c>
      <c r="F45" s="29">
        <v>0</v>
      </c>
      <c r="G45" s="29">
        <v>0</v>
      </c>
      <c r="H45" s="29">
        <v>2998</v>
      </c>
      <c r="I45" s="29">
        <v>0</v>
      </c>
    </row>
    <row r="46" spans="1:9" ht="15.75" hidden="1" x14ac:dyDescent="0.25">
      <c r="A46" s="72" t="s">
        <v>850</v>
      </c>
      <c r="B46" s="30">
        <v>38534</v>
      </c>
      <c r="C46" s="76">
        <f t="shared" si="1"/>
        <v>697</v>
      </c>
      <c r="D46" s="73">
        <v>697</v>
      </c>
      <c r="E46" s="73">
        <v>0</v>
      </c>
      <c r="F46" s="73">
        <v>0</v>
      </c>
      <c r="G46" s="73">
        <v>0</v>
      </c>
      <c r="H46" s="73">
        <v>0</v>
      </c>
      <c r="I46" s="27"/>
    </row>
    <row r="47" spans="1:9" ht="15.75" hidden="1" x14ac:dyDescent="0.25">
      <c r="A47" s="47" t="s">
        <v>778</v>
      </c>
      <c r="B47" s="30">
        <v>41086</v>
      </c>
      <c r="C47" s="76">
        <f t="shared" si="1"/>
        <v>4280</v>
      </c>
      <c r="D47" s="29">
        <v>1086</v>
      </c>
      <c r="E47" s="29">
        <v>0</v>
      </c>
      <c r="F47" s="29">
        <v>0</v>
      </c>
      <c r="G47" s="29">
        <v>0</v>
      </c>
      <c r="H47" s="29">
        <v>3194</v>
      </c>
      <c r="I47" s="29">
        <v>0</v>
      </c>
    </row>
    <row r="48" spans="1:9" ht="15.75" hidden="1" x14ac:dyDescent="0.25">
      <c r="A48" s="47" t="s">
        <v>841</v>
      </c>
      <c r="B48" s="30"/>
      <c r="C48" s="76">
        <f t="shared" si="1"/>
        <v>4253</v>
      </c>
      <c r="D48" s="29">
        <v>1099</v>
      </c>
      <c r="E48" s="29">
        <v>0</v>
      </c>
      <c r="F48" s="29">
        <v>0</v>
      </c>
      <c r="G48" s="29">
        <v>0</v>
      </c>
      <c r="H48" s="29">
        <v>3154</v>
      </c>
      <c r="I48" s="29">
        <v>0</v>
      </c>
    </row>
    <row r="49" spans="1:9" ht="15.75" hidden="1" x14ac:dyDescent="0.25">
      <c r="A49" s="47" t="s">
        <v>837</v>
      </c>
      <c r="B49" s="30">
        <v>41086</v>
      </c>
      <c r="C49" s="76">
        <f t="shared" si="1"/>
        <v>4160</v>
      </c>
      <c r="D49" s="29">
        <v>1068</v>
      </c>
      <c r="E49" s="29">
        <v>0</v>
      </c>
      <c r="F49" s="29">
        <v>0</v>
      </c>
      <c r="G49" s="29">
        <v>0</v>
      </c>
      <c r="H49" s="29">
        <v>3092</v>
      </c>
      <c r="I49" s="29">
        <v>0</v>
      </c>
    </row>
    <row r="50" spans="1:9" ht="15.75" hidden="1" x14ac:dyDescent="0.25">
      <c r="A50" s="47" t="s">
        <v>81</v>
      </c>
      <c r="B50" s="30">
        <v>38534</v>
      </c>
      <c r="C50" s="76">
        <f t="shared" si="1"/>
        <v>3927</v>
      </c>
      <c r="D50" s="29">
        <v>1035</v>
      </c>
      <c r="E50" s="29">
        <v>0</v>
      </c>
      <c r="F50" s="29">
        <v>0</v>
      </c>
      <c r="G50" s="29">
        <v>0</v>
      </c>
      <c r="H50" s="29">
        <v>2892</v>
      </c>
      <c r="I50" s="29">
        <v>0</v>
      </c>
    </row>
    <row r="51" spans="1:9" ht="15.75" hidden="1" x14ac:dyDescent="0.25">
      <c r="A51" s="47" t="s">
        <v>82</v>
      </c>
      <c r="B51" s="30">
        <v>38534</v>
      </c>
      <c r="C51" s="76">
        <f t="shared" si="1"/>
        <v>3640</v>
      </c>
      <c r="D51" s="29">
        <v>648</v>
      </c>
      <c r="E51" s="29">
        <v>0</v>
      </c>
      <c r="F51" s="29">
        <v>0</v>
      </c>
      <c r="G51" s="29">
        <v>0</v>
      </c>
      <c r="H51" s="29">
        <v>2992</v>
      </c>
      <c r="I51" s="29">
        <v>0</v>
      </c>
    </row>
    <row r="52" spans="1:9" ht="15.75" hidden="1" x14ac:dyDescent="0.25">
      <c r="A52" s="47" t="s">
        <v>758</v>
      </c>
      <c r="B52" s="30">
        <v>38534</v>
      </c>
      <c r="C52" s="76">
        <f t="shared" si="1"/>
        <v>3715</v>
      </c>
      <c r="D52" s="29">
        <v>749</v>
      </c>
      <c r="E52" s="29">
        <v>0</v>
      </c>
      <c r="F52" s="29">
        <v>0</v>
      </c>
      <c r="G52" s="29">
        <v>0</v>
      </c>
      <c r="H52" s="29">
        <v>2966</v>
      </c>
      <c r="I52" s="29">
        <v>0</v>
      </c>
    </row>
    <row r="53" spans="1:9" ht="15.75" hidden="1" x14ac:dyDescent="0.25">
      <c r="A53" s="47" t="s">
        <v>83</v>
      </c>
      <c r="B53" s="30">
        <v>38534</v>
      </c>
      <c r="C53" s="76">
        <f t="shared" si="1"/>
        <v>3519</v>
      </c>
      <c r="D53" s="29">
        <v>852</v>
      </c>
      <c r="E53" s="29">
        <v>0</v>
      </c>
      <c r="F53" s="29">
        <v>1835</v>
      </c>
      <c r="G53" s="29">
        <v>0</v>
      </c>
      <c r="H53" s="29">
        <v>832</v>
      </c>
      <c r="I53" s="29">
        <v>0</v>
      </c>
    </row>
    <row r="54" spans="1:9" ht="15.75" hidden="1" x14ac:dyDescent="0.25">
      <c r="A54" s="47" t="s">
        <v>84</v>
      </c>
      <c r="B54" s="30">
        <v>38534</v>
      </c>
      <c r="C54" s="76">
        <f t="shared" si="1"/>
        <v>3500</v>
      </c>
      <c r="D54" s="29">
        <v>850</v>
      </c>
      <c r="E54" s="29">
        <v>0</v>
      </c>
      <c r="F54" s="29">
        <v>1953</v>
      </c>
      <c r="G54" s="29">
        <v>0</v>
      </c>
      <c r="H54" s="29">
        <v>697</v>
      </c>
      <c r="I54" s="29">
        <v>0</v>
      </c>
    </row>
    <row r="55" spans="1:9" ht="15.75" hidden="1" x14ac:dyDescent="0.25">
      <c r="A55" s="47" t="s">
        <v>85</v>
      </c>
      <c r="B55" s="30">
        <v>38534</v>
      </c>
      <c r="C55" s="76">
        <f t="shared" si="1"/>
        <v>3507</v>
      </c>
      <c r="D55" s="29">
        <v>850</v>
      </c>
      <c r="E55" s="29">
        <v>0</v>
      </c>
      <c r="F55" s="29">
        <v>1899</v>
      </c>
      <c r="G55" s="29">
        <v>0</v>
      </c>
      <c r="H55" s="29">
        <v>758</v>
      </c>
      <c r="I55" s="29">
        <v>0</v>
      </c>
    </row>
    <row r="56" spans="1:9" ht="15.75" hidden="1" x14ac:dyDescent="0.25">
      <c r="A56" s="47" t="s">
        <v>86</v>
      </c>
      <c r="B56" s="30">
        <v>38534</v>
      </c>
      <c r="C56" s="76">
        <f t="shared" si="1"/>
        <v>3508</v>
      </c>
      <c r="D56" s="29">
        <v>851</v>
      </c>
      <c r="E56" s="29">
        <v>0</v>
      </c>
      <c r="F56" s="29">
        <v>1897</v>
      </c>
      <c r="G56" s="29">
        <v>0</v>
      </c>
      <c r="H56" s="29">
        <v>760</v>
      </c>
      <c r="I56" s="29">
        <v>0</v>
      </c>
    </row>
    <row r="57" spans="1:9" ht="15.75" hidden="1" x14ac:dyDescent="0.25">
      <c r="A57" s="47" t="s">
        <v>87</v>
      </c>
      <c r="B57" s="30">
        <v>38534</v>
      </c>
      <c r="C57" s="76">
        <f t="shared" si="1"/>
        <v>3483</v>
      </c>
      <c r="D57" s="29">
        <v>849</v>
      </c>
      <c r="E57" s="29">
        <v>0</v>
      </c>
      <c r="F57" s="29">
        <v>2134</v>
      </c>
      <c r="G57" s="29">
        <v>0</v>
      </c>
      <c r="H57" s="29">
        <v>500</v>
      </c>
      <c r="I57" s="29">
        <v>0</v>
      </c>
    </row>
    <row r="58" spans="1:9" ht="15.75" hidden="1" x14ac:dyDescent="0.25">
      <c r="A58" s="47" t="s">
        <v>88</v>
      </c>
      <c r="B58" s="30">
        <v>38534</v>
      </c>
      <c r="C58" s="76">
        <f t="shared" si="1"/>
        <v>3482</v>
      </c>
      <c r="D58" s="29">
        <v>849</v>
      </c>
      <c r="E58" s="29">
        <v>0</v>
      </c>
      <c r="F58" s="29">
        <v>2137</v>
      </c>
      <c r="G58" s="29">
        <v>0</v>
      </c>
      <c r="H58" s="29">
        <v>496</v>
      </c>
      <c r="I58" s="29">
        <v>0</v>
      </c>
    </row>
    <row r="59" spans="1:9" ht="15.75" hidden="1" x14ac:dyDescent="0.25">
      <c r="A59" s="47" t="s">
        <v>89</v>
      </c>
      <c r="B59" s="30">
        <v>38534</v>
      </c>
      <c r="C59" s="76">
        <f t="shared" si="1"/>
        <v>3481</v>
      </c>
      <c r="D59" s="29">
        <v>849</v>
      </c>
      <c r="E59" s="29">
        <v>0</v>
      </c>
      <c r="F59" s="29">
        <v>2131</v>
      </c>
      <c r="G59" s="29">
        <v>0</v>
      </c>
      <c r="H59" s="29">
        <v>501</v>
      </c>
      <c r="I59" s="29">
        <v>0</v>
      </c>
    </row>
    <row r="60" spans="1:9" ht="15.75" hidden="1" x14ac:dyDescent="0.25">
      <c r="A60" s="72" t="s">
        <v>851</v>
      </c>
      <c r="B60" s="30">
        <v>38534</v>
      </c>
      <c r="C60" s="76">
        <f t="shared" si="1"/>
        <v>3477</v>
      </c>
      <c r="D60" s="73">
        <v>851</v>
      </c>
      <c r="E60" s="73">
        <v>0</v>
      </c>
      <c r="F60" s="73">
        <v>2104</v>
      </c>
      <c r="G60" s="73">
        <v>0</v>
      </c>
      <c r="H60" s="73">
        <v>522</v>
      </c>
      <c r="I60" s="27"/>
    </row>
    <row r="61" spans="1:9" ht="15.75" hidden="1" x14ac:dyDescent="0.25">
      <c r="A61" s="72" t="s">
        <v>852</v>
      </c>
      <c r="B61" s="30">
        <v>38534</v>
      </c>
      <c r="C61" s="76">
        <f t="shared" si="1"/>
        <v>3477</v>
      </c>
      <c r="D61" s="73">
        <v>851</v>
      </c>
      <c r="E61" s="73">
        <v>0</v>
      </c>
      <c r="F61" s="73">
        <v>2104</v>
      </c>
      <c r="G61" s="73">
        <v>0</v>
      </c>
      <c r="H61" s="73">
        <v>522</v>
      </c>
      <c r="I61" s="27"/>
    </row>
    <row r="62" spans="1:9" ht="15.75" hidden="1" x14ac:dyDescent="0.25">
      <c r="A62" s="47" t="s">
        <v>90</v>
      </c>
      <c r="B62" s="30">
        <v>38534</v>
      </c>
      <c r="C62" s="76">
        <f t="shared" si="1"/>
        <v>3476</v>
      </c>
      <c r="D62" s="29">
        <v>851</v>
      </c>
      <c r="E62" s="29">
        <v>0</v>
      </c>
      <c r="F62" s="29">
        <v>2104</v>
      </c>
      <c r="G62" s="29">
        <v>0</v>
      </c>
      <c r="H62" s="29">
        <v>521</v>
      </c>
      <c r="I62" s="29">
        <v>0</v>
      </c>
    </row>
    <row r="63" spans="1:9" ht="15.75" hidden="1" x14ac:dyDescent="0.25">
      <c r="A63" s="47" t="s">
        <v>91</v>
      </c>
      <c r="B63" s="30">
        <v>38534</v>
      </c>
      <c r="C63" s="76">
        <f t="shared" si="1"/>
        <v>3500</v>
      </c>
      <c r="D63" s="29">
        <v>866</v>
      </c>
      <c r="E63" s="29">
        <v>0</v>
      </c>
      <c r="F63" s="29">
        <v>1375</v>
      </c>
      <c r="G63" s="29">
        <v>0</v>
      </c>
      <c r="H63" s="29">
        <v>1259</v>
      </c>
      <c r="I63" s="29">
        <v>0</v>
      </c>
    </row>
    <row r="64" spans="1:9" ht="15.75" hidden="1" x14ac:dyDescent="0.25">
      <c r="A64" s="47" t="s">
        <v>92</v>
      </c>
      <c r="B64" s="30">
        <v>38534</v>
      </c>
      <c r="C64" s="76">
        <f t="shared" si="1"/>
        <v>3506</v>
      </c>
      <c r="D64" s="29">
        <v>850</v>
      </c>
      <c r="E64" s="29">
        <v>0</v>
      </c>
      <c r="F64" s="29">
        <v>1909</v>
      </c>
      <c r="G64" s="29">
        <v>0</v>
      </c>
      <c r="H64" s="29">
        <v>747</v>
      </c>
      <c r="I64" s="29">
        <v>0</v>
      </c>
    </row>
    <row r="65" spans="1:9" ht="15.75" hidden="1" x14ac:dyDescent="0.25">
      <c r="A65" s="47" t="s">
        <v>93</v>
      </c>
      <c r="B65" s="30">
        <v>38534</v>
      </c>
      <c r="C65" s="76">
        <f t="shared" si="1"/>
        <v>3634</v>
      </c>
      <c r="D65" s="29">
        <v>926</v>
      </c>
      <c r="E65" s="29">
        <v>0</v>
      </c>
      <c r="F65" s="29">
        <v>145</v>
      </c>
      <c r="G65" s="29">
        <v>0</v>
      </c>
      <c r="H65" s="29">
        <v>2563</v>
      </c>
      <c r="I65" s="29">
        <v>0</v>
      </c>
    </row>
    <row r="66" spans="1:9" ht="15.75" hidden="1" x14ac:dyDescent="0.25">
      <c r="A66" s="47" t="s">
        <v>797</v>
      </c>
      <c r="B66" s="30">
        <v>38534</v>
      </c>
      <c r="C66" s="76">
        <f t="shared" si="1"/>
        <v>3691</v>
      </c>
      <c r="D66" s="29">
        <f>981-20</f>
        <v>961</v>
      </c>
      <c r="E66" s="29">
        <v>0</v>
      </c>
      <c r="F66" s="29">
        <v>0</v>
      </c>
      <c r="G66" s="29">
        <v>0</v>
      </c>
      <c r="H66" s="29">
        <v>2730</v>
      </c>
      <c r="I66" s="29">
        <v>0</v>
      </c>
    </row>
    <row r="67" spans="1:9" ht="15.75" hidden="1" x14ac:dyDescent="0.25">
      <c r="A67" s="47" t="s">
        <v>798</v>
      </c>
      <c r="B67" s="30">
        <v>38534</v>
      </c>
      <c r="C67" s="76">
        <f t="shared" si="1"/>
        <v>3694</v>
      </c>
      <c r="D67" s="29">
        <f>1570-20</f>
        <v>1550</v>
      </c>
      <c r="E67" s="29">
        <v>2144</v>
      </c>
      <c r="F67" s="29">
        <v>0</v>
      </c>
      <c r="G67" s="29">
        <v>0</v>
      </c>
      <c r="H67" s="29">
        <v>0</v>
      </c>
      <c r="I67" s="29">
        <v>0</v>
      </c>
    </row>
    <row r="68" spans="1:9" ht="15.75" hidden="1" x14ac:dyDescent="0.25">
      <c r="A68" s="24" t="s">
        <v>94</v>
      </c>
      <c r="B68" s="28">
        <v>38534</v>
      </c>
      <c r="C68" s="76">
        <f t="shared" si="1"/>
        <v>3468</v>
      </c>
      <c r="D68" s="27">
        <v>1517</v>
      </c>
      <c r="E68" s="27">
        <v>1951</v>
      </c>
      <c r="F68" s="27">
        <v>0</v>
      </c>
      <c r="G68" s="27">
        <v>0</v>
      </c>
      <c r="H68" s="29">
        <v>0</v>
      </c>
      <c r="I68" s="29">
        <v>0</v>
      </c>
    </row>
    <row r="69" spans="1:9" ht="15.75" hidden="1" x14ac:dyDescent="0.25">
      <c r="A69" s="24" t="s">
        <v>799</v>
      </c>
      <c r="B69" s="32">
        <v>38534</v>
      </c>
      <c r="C69" s="76">
        <f t="shared" si="1"/>
        <v>3636</v>
      </c>
      <c r="D69" s="27">
        <f>1607-20</f>
        <v>1587</v>
      </c>
      <c r="E69" s="27">
        <v>2049</v>
      </c>
      <c r="F69" s="27">
        <v>0</v>
      </c>
      <c r="G69" s="27">
        <v>0</v>
      </c>
      <c r="H69" s="29">
        <v>0</v>
      </c>
      <c r="I69" s="29">
        <v>0</v>
      </c>
    </row>
    <row r="70" spans="1:9" ht="15.75" hidden="1" x14ac:dyDescent="0.25">
      <c r="A70" s="24" t="s">
        <v>95</v>
      </c>
      <c r="B70" s="28">
        <v>38534</v>
      </c>
      <c r="C70" s="76">
        <f t="shared" si="1"/>
        <v>2983</v>
      </c>
      <c r="D70" s="27">
        <v>1528</v>
      </c>
      <c r="E70" s="27">
        <v>1455</v>
      </c>
      <c r="F70" s="27">
        <v>0</v>
      </c>
      <c r="G70" s="27">
        <v>0</v>
      </c>
      <c r="H70" s="29">
        <v>0</v>
      </c>
      <c r="I70" s="29">
        <v>0</v>
      </c>
    </row>
    <row r="71" spans="1:9" ht="15.75" hidden="1" x14ac:dyDescent="0.25">
      <c r="A71" s="24" t="s">
        <v>800</v>
      </c>
      <c r="B71" s="32">
        <v>38534</v>
      </c>
      <c r="C71" s="76">
        <f t="shared" si="1"/>
        <v>3525</v>
      </c>
      <c r="D71" s="27">
        <f>1538-20</f>
        <v>1518</v>
      </c>
      <c r="E71" s="27">
        <v>2007</v>
      </c>
      <c r="F71" s="27">
        <v>0</v>
      </c>
      <c r="G71" s="27">
        <v>0</v>
      </c>
      <c r="H71" s="29">
        <v>0</v>
      </c>
      <c r="I71" s="29">
        <v>0</v>
      </c>
    </row>
    <row r="72" spans="1:9" ht="15.75" hidden="1" x14ac:dyDescent="0.25">
      <c r="A72" s="24" t="s">
        <v>96</v>
      </c>
      <c r="B72" s="28">
        <v>38534</v>
      </c>
      <c r="C72" s="76">
        <f t="shared" si="1"/>
        <v>3458</v>
      </c>
      <c r="D72" s="27">
        <v>1557</v>
      </c>
      <c r="E72" s="27">
        <v>1901</v>
      </c>
      <c r="F72" s="27">
        <v>0</v>
      </c>
      <c r="G72" s="27">
        <v>0</v>
      </c>
      <c r="H72" s="29">
        <v>0</v>
      </c>
      <c r="I72" s="29">
        <v>0</v>
      </c>
    </row>
    <row r="73" spans="1:9" ht="15.75" hidden="1" x14ac:dyDescent="0.25">
      <c r="A73" s="24" t="s">
        <v>97</v>
      </c>
      <c r="B73" s="28">
        <v>38534</v>
      </c>
      <c r="C73" s="76">
        <f t="shared" si="1"/>
        <v>3687</v>
      </c>
      <c r="D73" s="27">
        <v>1547</v>
      </c>
      <c r="E73" s="27">
        <v>2140</v>
      </c>
      <c r="F73" s="27">
        <v>0</v>
      </c>
      <c r="G73" s="27">
        <v>0</v>
      </c>
      <c r="H73" s="29">
        <v>0</v>
      </c>
      <c r="I73" s="29">
        <v>0</v>
      </c>
    </row>
    <row r="74" spans="1:9" ht="15.75" hidden="1" x14ac:dyDescent="0.25">
      <c r="A74" s="24" t="s">
        <v>801</v>
      </c>
      <c r="B74" s="28">
        <v>38534</v>
      </c>
      <c r="C74" s="76">
        <f t="shared" si="1"/>
        <v>3461</v>
      </c>
      <c r="D74" s="27">
        <f>1574-20</f>
        <v>1554</v>
      </c>
      <c r="E74" s="27">
        <v>1907</v>
      </c>
      <c r="F74" s="27">
        <v>0</v>
      </c>
      <c r="G74" s="27">
        <v>0</v>
      </c>
      <c r="H74" s="29">
        <v>0</v>
      </c>
      <c r="I74" s="29">
        <v>0</v>
      </c>
    </row>
    <row r="75" spans="1:9" ht="15.75" hidden="1" x14ac:dyDescent="0.25">
      <c r="A75" s="24" t="s">
        <v>98</v>
      </c>
      <c r="B75" s="28">
        <v>38534</v>
      </c>
      <c r="C75" s="76">
        <f t="shared" si="1"/>
        <v>3023</v>
      </c>
      <c r="D75" s="27">
        <v>1573</v>
      </c>
      <c r="E75" s="27">
        <v>1450</v>
      </c>
      <c r="F75" s="27">
        <v>0</v>
      </c>
      <c r="G75" s="27">
        <v>0</v>
      </c>
      <c r="H75" s="29">
        <v>0</v>
      </c>
      <c r="I75" s="29">
        <v>0</v>
      </c>
    </row>
    <row r="76" spans="1:9" ht="15.75" hidden="1" x14ac:dyDescent="0.25">
      <c r="A76" s="24" t="s">
        <v>99</v>
      </c>
      <c r="B76" s="28">
        <v>38534</v>
      </c>
      <c r="C76" s="76">
        <f t="shared" si="1"/>
        <v>3362</v>
      </c>
      <c r="D76" s="27">
        <v>1513</v>
      </c>
      <c r="E76" s="27">
        <v>1849</v>
      </c>
      <c r="F76" s="27">
        <v>0</v>
      </c>
      <c r="G76" s="27">
        <v>0</v>
      </c>
      <c r="H76" s="29">
        <v>0</v>
      </c>
      <c r="I76" s="29">
        <v>0</v>
      </c>
    </row>
    <row r="77" spans="1:9" ht="15.75" hidden="1" x14ac:dyDescent="0.25">
      <c r="A77" s="24" t="s">
        <v>100</v>
      </c>
      <c r="B77" s="28">
        <v>38534</v>
      </c>
      <c r="C77" s="76">
        <f t="shared" si="1"/>
        <v>3700</v>
      </c>
      <c r="D77" s="27">
        <v>1552</v>
      </c>
      <c r="E77" s="27">
        <v>2148</v>
      </c>
      <c r="F77" s="27">
        <v>0</v>
      </c>
      <c r="G77" s="27">
        <v>0</v>
      </c>
      <c r="H77" s="29">
        <v>0</v>
      </c>
      <c r="I77" s="29">
        <v>0</v>
      </c>
    </row>
    <row r="78" spans="1:9" ht="15.75" hidden="1" x14ac:dyDescent="0.25">
      <c r="A78" s="24" t="s">
        <v>768</v>
      </c>
      <c r="B78" s="28">
        <v>41250</v>
      </c>
      <c r="C78" s="76">
        <f t="shared" si="1"/>
        <v>3362</v>
      </c>
      <c r="D78" s="27">
        <v>1513</v>
      </c>
      <c r="E78" s="27">
        <v>1849</v>
      </c>
      <c r="F78" s="27">
        <v>0</v>
      </c>
      <c r="G78" s="27">
        <v>0</v>
      </c>
      <c r="H78" s="29">
        <v>0</v>
      </c>
      <c r="I78" s="29">
        <v>0</v>
      </c>
    </row>
    <row r="79" spans="1:9" ht="15.75" hidden="1" x14ac:dyDescent="0.25">
      <c r="A79" s="24" t="s">
        <v>101</v>
      </c>
      <c r="B79" s="28">
        <v>38534</v>
      </c>
      <c r="C79" s="76">
        <f t="shared" si="1"/>
        <v>3468</v>
      </c>
      <c r="D79" s="27">
        <v>1555</v>
      </c>
      <c r="E79" s="27">
        <v>1913</v>
      </c>
      <c r="F79" s="27">
        <v>0</v>
      </c>
      <c r="G79" s="27">
        <v>0</v>
      </c>
      <c r="H79" s="29">
        <v>0</v>
      </c>
      <c r="I79" s="29">
        <v>0</v>
      </c>
    </row>
    <row r="80" spans="1:9" ht="15.75" hidden="1" x14ac:dyDescent="0.25">
      <c r="A80" s="24" t="s">
        <v>102</v>
      </c>
      <c r="B80" s="28">
        <v>38534</v>
      </c>
      <c r="C80" s="76">
        <f t="shared" si="1"/>
        <v>3731</v>
      </c>
      <c r="D80" s="27">
        <v>1563</v>
      </c>
      <c r="E80" s="27">
        <v>2168</v>
      </c>
      <c r="F80" s="27">
        <v>0</v>
      </c>
      <c r="G80" s="27">
        <v>0</v>
      </c>
      <c r="H80" s="29">
        <v>0</v>
      </c>
      <c r="I80" s="29">
        <v>0</v>
      </c>
    </row>
    <row r="81" spans="1:9" ht="15.75" hidden="1" x14ac:dyDescent="0.25">
      <c r="A81" s="24" t="s">
        <v>103</v>
      </c>
      <c r="B81" s="28">
        <v>38534</v>
      </c>
      <c r="C81" s="76">
        <f t="shared" si="1"/>
        <v>3369</v>
      </c>
      <c r="D81" s="27">
        <v>1508</v>
      </c>
      <c r="E81" s="27">
        <v>1861</v>
      </c>
      <c r="F81" s="27">
        <v>0</v>
      </c>
      <c r="G81" s="27">
        <v>0</v>
      </c>
      <c r="H81" s="29">
        <v>0</v>
      </c>
      <c r="I81" s="29">
        <v>0</v>
      </c>
    </row>
    <row r="82" spans="1:9" ht="15.75" hidden="1" x14ac:dyDescent="0.25">
      <c r="A82" s="24" t="s">
        <v>104</v>
      </c>
      <c r="B82" s="28">
        <v>38534</v>
      </c>
      <c r="C82" s="76">
        <f t="shared" si="1"/>
        <v>3590</v>
      </c>
      <c r="D82" s="27">
        <v>1503</v>
      </c>
      <c r="E82" s="27">
        <v>2087</v>
      </c>
      <c r="F82" s="27">
        <v>0</v>
      </c>
      <c r="G82" s="27">
        <v>0</v>
      </c>
      <c r="H82" s="29">
        <v>0</v>
      </c>
      <c r="I82" s="29">
        <v>0</v>
      </c>
    </row>
    <row r="83" spans="1:9" ht="15.75" hidden="1" x14ac:dyDescent="0.25">
      <c r="A83" s="24" t="s">
        <v>105</v>
      </c>
      <c r="B83" s="28">
        <v>38534</v>
      </c>
      <c r="C83" s="76">
        <f t="shared" ref="C83:C147" si="2">SUM(D83:I83)</f>
        <v>3220</v>
      </c>
      <c r="D83" s="27">
        <v>1587</v>
      </c>
      <c r="E83" s="27">
        <v>1633</v>
      </c>
      <c r="F83" s="27">
        <v>0</v>
      </c>
      <c r="G83" s="27">
        <v>0</v>
      </c>
      <c r="H83" s="29">
        <v>0</v>
      </c>
      <c r="I83" s="29">
        <v>0</v>
      </c>
    </row>
    <row r="84" spans="1:9" ht="15.75" hidden="1" x14ac:dyDescent="0.25">
      <c r="A84" s="24" t="s">
        <v>106</v>
      </c>
      <c r="B84" s="28">
        <v>38534</v>
      </c>
      <c r="C84" s="76">
        <f t="shared" si="2"/>
        <v>3729</v>
      </c>
      <c r="D84" s="27">
        <v>1561</v>
      </c>
      <c r="E84" s="27">
        <v>2168</v>
      </c>
      <c r="F84" s="27">
        <v>0</v>
      </c>
      <c r="G84" s="27">
        <v>0</v>
      </c>
      <c r="H84" s="29">
        <v>0</v>
      </c>
      <c r="I84" s="29">
        <v>0</v>
      </c>
    </row>
    <row r="85" spans="1:9" ht="15.75" hidden="1" x14ac:dyDescent="0.25">
      <c r="A85" s="24" t="s">
        <v>802</v>
      </c>
      <c r="B85" s="28">
        <v>38534</v>
      </c>
      <c r="C85" s="76">
        <f t="shared" si="2"/>
        <v>3534</v>
      </c>
      <c r="D85" s="27">
        <f>1547-20</f>
        <v>1527</v>
      </c>
      <c r="E85" s="27">
        <v>2007</v>
      </c>
      <c r="F85" s="27">
        <v>0</v>
      </c>
      <c r="G85" s="27">
        <v>0</v>
      </c>
      <c r="H85" s="29">
        <v>0</v>
      </c>
      <c r="I85" s="29">
        <v>0</v>
      </c>
    </row>
    <row r="86" spans="1:9" ht="15.75" hidden="1" x14ac:dyDescent="0.25">
      <c r="A86" s="24" t="s">
        <v>107</v>
      </c>
      <c r="B86" s="28">
        <v>38534</v>
      </c>
      <c r="C86" s="76">
        <f t="shared" si="2"/>
        <v>3027</v>
      </c>
      <c r="D86" s="27">
        <v>1569</v>
      </c>
      <c r="E86" s="27">
        <v>1458</v>
      </c>
      <c r="F86" s="27">
        <v>0</v>
      </c>
      <c r="G86" s="27">
        <v>0</v>
      </c>
      <c r="H86" s="29">
        <v>0</v>
      </c>
      <c r="I86" s="29">
        <v>0</v>
      </c>
    </row>
    <row r="87" spans="1:9" ht="15.75" hidden="1" x14ac:dyDescent="0.25">
      <c r="A87" s="48" t="s">
        <v>108</v>
      </c>
      <c r="B87" s="28">
        <v>38534</v>
      </c>
      <c r="C87" s="76">
        <f t="shared" si="2"/>
        <v>3334</v>
      </c>
      <c r="D87" s="27">
        <v>1579</v>
      </c>
      <c r="E87" s="27">
        <v>1755</v>
      </c>
      <c r="F87" s="27">
        <v>0</v>
      </c>
      <c r="G87" s="27">
        <v>0</v>
      </c>
      <c r="H87" s="29">
        <v>0</v>
      </c>
      <c r="I87" s="29">
        <v>0</v>
      </c>
    </row>
    <row r="88" spans="1:9" ht="15.75" hidden="1" x14ac:dyDescent="0.25">
      <c r="A88" s="48" t="s">
        <v>109</v>
      </c>
      <c r="B88" s="32">
        <v>38534</v>
      </c>
      <c r="C88" s="76">
        <f t="shared" si="2"/>
        <v>3337</v>
      </c>
      <c r="D88" s="31">
        <v>1544</v>
      </c>
      <c r="E88" s="31">
        <v>1768</v>
      </c>
      <c r="F88" s="31">
        <v>0</v>
      </c>
      <c r="G88" s="31">
        <v>25</v>
      </c>
      <c r="H88" s="29">
        <v>0</v>
      </c>
      <c r="I88" s="29">
        <v>0</v>
      </c>
    </row>
    <row r="89" spans="1:9" ht="15.75" hidden="1" x14ac:dyDescent="0.25">
      <c r="A89" s="48" t="s">
        <v>110</v>
      </c>
      <c r="B89" s="32">
        <v>38534</v>
      </c>
      <c r="C89" s="76">
        <f t="shared" si="2"/>
        <v>3643</v>
      </c>
      <c r="D89" s="31">
        <v>1531</v>
      </c>
      <c r="E89" s="31">
        <v>2112</v>
      </c>
      <c r="F89" s="31">
        <v>0</v>
      </c>
      <c r="G89" s="31">
        <v>0</v>
      </c>
      <c r="H89" s="29">
        <v>0</v>
      </c>
      <c r="I89" s="29">
        <v>0</v>
      </c>
    </row>
    <row r="90" spans="1:9" ht="15.75" hidden="1" x14ac:dyDescent="0.25">
      <c r="A90" s="48" t="s">
        <v>803</v>
      </c>
      <c r="B90" s="32">
        <v>38534</v>
      </c>
      <c r="C90" s="76">
        <f t="shared" si="2"/>
        <v>3026</v>
      </c>
      <c r="D90" s="31">
        <f>1589-20</f>
        <v>1569</v>
      </c>
      <c r="E90" s="31">
        <v>1457</v>
      </c>
      <c r="F90" s="31">
        <v>0</v>
      </c>
      <c r="G90" s="31">
        <v>0</v>
      </c>
      <c r="H90" s="29">
        <v>0</v>
      </c>
      <c r="I90" s="29">
        <v>0</v>
      </c>
    </row>
    <row r="91" spans="1:9" ht="15.75" hidden="1" x14ac:dyDescent="0.25">
      <c r="A91" s="48" t="s">
        <v>111</v>
      </c>
      <c r="B91" s="32">
        <v>38534</v>
      </c>
      <c r="C91" s="76">
        <f t="shared" si="2"/>
        <v>3337</v>
      </c>
      <c r="D91" s="31">
        <v>1550</v>
      </c>
      <c r="E91" s="31">
        <v>1768</v>
      </c>
      <c r="F91" s="31">
        <v>0</v>
      </c>
      <c r="G91" s="31">
        <v>19</v>
      </c>
      <c r="H91" s="29">
        <v>0</v>
      </c>
      <c r="I91" s="29">
        <v>0</v>
      </c>
    </row>
    <row r="92" spans="1:9" ht="15.75" hidden="1" x14ac:dyDescent="0.25">
      <c r="A92" s="48" t="s">
        <v>112</v>
      </c>
      <c r="B92" s="32">
        <v>38534</v>
      </c>
      <c r="C92" s="76">
        <f t="shared" si="2"/>
        <v>3390</v>
      </c>
      <c r="D92" s="31">
        <v>1515</v>
      </c>
      <c r="E92" s="31">
        <v>1875</v>
      </c>
      <c r="F92" s="31">
        <v>0</v>
      </c>
      <c r="G92" s="31">
        <v>0</v>
      </c>
      <c r="H92" s="29">
        <v>0</v>
      </c>
      <c r="I92" s="29">
        <v>0</v>
      </c>
    </row>
    <row r="93" spans="1:9" ht="15.75" hidden="1" x14ac:dyDescent="0.25">
      <c r="A93" s="48" t="s">
        <v>804</v>
      </c>
      <c r="B93" s="32">
        <v>38534</v>
      </c>
      <c r="C93" s="76">
        <f t="shared" si="2"/>
        <v>3360</v>
      </c>
      <c r="D93" s="31">
        <f>1515-20</f>
        <v>1495</v>
      </c>
      <c r="E93" s="31">
        <v>1865</v>
      </c>
      <c r="F93" s="31">
        <v>0</v>
      </c>
      <c r="G93" s="31">
        <v>0</v>
      </c>
      <c r="H93" s="29">
        <v>0</v>
      </c>
      <c r="I93" s="29">
        <v>0</v>
      </c>
    </row>
    <row r="94" spans="1:9" ht="15.75" hidden="1" x14ac:dyDescent="0.25">
      <c r="A94" s="48" t="s">
        <v>113</v>
      </c>
      <c r="B94" s="32">
        <v>38534</v>
      </c>
      <c r="C94" s="76">
        <f t="shared" si="2"/>
        <v>3370</v>
      </c>
      <c r="D94" s="31">
        <v>1511</v>
      </c>
      <c r="E94" s="31">
        <v>1859</v>
      </c>
      <c r="F94" s="31">
        <v>0</v>
      </c>
      <c r="G94" s="31">
        <v>0</v>
      </c>
      <c r="H94" s="29">
        <v>0</v>
      </c>
      <c r="I94" s="29">
        <v>0</v>
      </c>
    </row>
    <row r="95" spans="1:9" ht="15.75" hidden="1" x14ac:dyDescent="0.25">
      <c r="A95" s="48" t="s">
        <v>114</v>
      </c>
      <c r="B95" s="32">
        <v>38534</v>
      </c>
      <c r="C95" s="76">
        <f t="shared" si="2"/>
        <v>3458</v>
      </c>
      <c r="D95" s="31">
        <v>1497</v>
      </c>
      <c r="E95" s="31">
        <v>1961</v>
      </c>
      <c r="F95" s="31">
        <v>0</v>
      </c>
      <c r="G95" s="31">
        <v>0</v>
      </c>
      <c r="H95" s="29">
        <v>0</v>
      </c>
      <c r="I95" s="29">
        <v>0</v>
      </c>
    </row>
    <row r="96" spans="1:9" ht="15.75" hidden="1" x14ac:dyDescent="0.25">
      <c r="A96" s="48" t="s">
        <v>115</v>
      </c>
      <c r="B96" s="32">
        <v>38534</v>
      </c>
      <c r="C96" s="76">
        <f t="shared" si="2"/>
        <v>3343</v>
      </c>
      <c r="D96" s="31">
        <v>1537</v>
      </c>
      <c r="E96" s="31">
        <v>1774</v>
      </c>
      <c r="F96" s="31">
        <v>0</v>
      </c>
      <c r="G96" s="31">
        <v>32</v>
      </c>
      <c r="H96" s="29">
        <v>0</v>
      </c>
      <c r="I96" s="29">
        <v>0</v>
      </c>
    </row>
    <row r="97" spans="1:9" ht="15.75" hidden="1" x14ac:dyDescent="0.25">
      <c r="A97" s="48" t="s">
        <v>805</v>
      </c>
      <c r="B97" s="32">
        <v>38534</v>
      </c>
      <c r="C97" s="76">
        <f t="shared" si="2"/>
        <v>3369</v>
      </c>
      <c r="D97" s="31">
        <f>1532-20</f>
        <v>1512</v>
      </c>
      <c r="E97" s="31">
        <v>1857</v>
      </c>
      <c r="F97" s="31">
        <v>0</v>
      </c>
      <c r="G97" s="31">
        <v>0</v>
      </c>
      <c r="H97" s="29">
        <v>0</v>
      </c>
      <c r="I97" s="29">
        <v>0</v>
      </c>
    </row>
    <row r="98" spans="1:9" ht="15.75" hidden="1" x14ac:dyDescent="0.25">
      <c r="A98" s="24" t="s">
        <v>116</v>
      </c>
      <c r="B98" s="28">
        <v>38534</v>
      </c>
      <c r="C98" s="76">
        <f t="shared" si="2"/>
        <v>3541</v>
      </c>
      <c r="D98" s="27">
        <v>1526</v>
      </c>
      <c r="E98" s="27">
        <v>2015</v>
      </c>
      <c r="F98" s="27">
        <v>0</v>
      </c>
      <c r="G98" s="27">
        <v>0</v>
      </c>
      <c r="H98" s="29">
        <v>0</v>
      </c>
      <c r="I98" s="29">
        <v>0</v>
      </c>
    </row>
    <row r="99" spans="1:9" ht="15.75" hidden="1" x14ac:dyDescent="0.25">
      <c r="A99" s="24" t="s">
        <v>759</v>
      </c>
      <c r="B99" s="28">
        <v>38534</v>
      </c>
      <c r="C99" s="76">
        <f t="shared" si="2"/>
        <v>3398</v>
      </c>
      <c r="D99" s="27">
        <v>1516</v>
      </c>
      <c r="E99" s="27">
        <v>1882</v>
      </c>
      <c r="F99" s="27">
        <v>0</v>
      </c>
      <c r="G99" s="27">
        <v>0</v>
      </c>
      <c r="H99" s="29">
        <v>0</v>
      </c>
      <c r="I99" s="29">
        <v>0</v>
      </c>
    </row>
    <row r="100" spans="1:9" ht="15.75" hidden="1" x14ac:dyDescent="0.25">
      <c r="A100" s="24" t="s">
        <v>117</v>
      </c>
      <c r="B100" s="28">
        <v>38534</v>
      </c>
      <c r="C100" s="76">
        <f t="shared" si="2"/>
        <v>3019</v>
      </c>
      <c r="D100" s="27">
        <v>1592</v>
      </c>
      <c r="E100" s="27">
        <v>1427</v>
      </c>
      <c r="F100" s="27">
        <v>0</v>
      </c>
      <c r="G100" s="27">
        <v>0</v>
      </c>
      <c r="H100" s="29">
        <v>0</v>
      </c>
      <c r="I100" s="29">
        <v>0</v>
      </c>
    </row>
    <row r="101" spans="1:9" ht="15.75" hidden="1" x14ac:dyDescent="0.25">
      <c r="A101" s="24" t="s">
        <v>118</v>
      </c>
      <c r="B101" s="28">
        <v>38534</v>
      </c>
      <c r="C101" s="76">
        <f t="shared" si="2"/>
        <v>3337</v>
      </c>
      <c r="D101" s="27">
        <v>1580</v>
      </c>
      <c r="E101" s="27">
        <v>1757</v>
      </c>
      <c r="F101" s="27">
        <v>0</v>
      </c>
      <c r="G101" s="27">
        <v>0</v>
      </c>
      <c r="H101" s="29">
        <v>0</v>
      </c>
      <c r="I101" s="29">
        <v>0</v>
      </c>
    </row>
    <row r="102" spans="1:9" s="71" customFormat="1" ht="15.75" hidden="1" x14ac:dyDescent="0.25">
      <c r="A102" s="24" t="s">
        <v>806</v>
      </c>
      <c r="B102" s="28">
        <v>38534</v>
      </c>
      <c r="C102" s="76">
        <f t="shared" si="2"/>
        <v>3465</v>
      </c>
      <c r="D102" s="27">
        <f>1537-20</f>
        <v>1517</v>
      </c>
      <c r="E102" s="27">
        <v>1948</v>
      </c>
      <c r="F102" s="27">
        <v>0</v>
      </c>
      <c r="G102" s="27">
        <v>0</v>
      </c>
      <c r="H102" s="29">
        <v>0</v>
      </c>
      <c r="I102" s="29">
        <v>0</v>
      </c>
    </row>
    <row r="103" spans="1:9" ht="15.75" hidden="1" x14ac:dyDescent="0.25">
      <c r="A103" s="24" t="s">
        <v>119</v>
      </c>
      <c r="B103" s="28">
        <v>38534</v>
      </c>
      <c r="C103" s="76">
        <f t="shared" si="2"/>
        <v>3306</v>
      </c>
      <c r="D103" s="27">
        <v>1568</v>
      </c>
      <c r="E103" s="27">
        <v>1738</v>
      </c>
      <c r="F103" s="27">
        <v>0</v>
      </c>
      <c r="G103" s="27">
        <v>0</v>
      </c>
      <c r="H103" s="29">
        <v>0</v>
      </c>
      <c r="I103" s="29">
        <v>0</v>
      </c>
    </row>
    <row r="104" spans="1:9" ht="15.75" hidden="1" x14ac:dyDescent="0.25">
      <c r="A104" s="24" t="s">
        <v>120</v>
      </c>
      <c r="B104" s="28">
        <v>38534</v>
      </c>
      <c r="C104" s="76">
        <f t="shared" si="2"/>
        <v>3364</v>
      </c>
      <c r="D104" s="27">
        <v>1512</v>
      </c>
      <c r="E104" s="27">
        <v>1852</v>
      </c>
      <c r="F104" s="27">
        <v>0</v>
      </c>
      <c r="G104" s="27">
        <v>0</v>
      </c>
      <c r="H104" s="29">
        <v>0</v>
      </c>
      <c r="I104" s="29">
        <v>0</v>
      </c>
    </row>
    <row r="105" spans="1:9" ht="15.75" hidden="1" x14ac:dyDescent="0.25">
      <c r="A105" s="24" t="s">
        <v>121</v>
      </c>
      <c r="B105" s="28">
        <v>38534</v>
      </c>
      <c r="C105" s="76">
        <f t="shared" si="2"/>
        <v>3359</v>
      </c>
      <c r="D105" s="27">
        <v>1583</v>
      </c>
      <c r="E105" s="27">
        <v>1776</v>
      </c>
      <c r="F105" s="27">
        <v>0</v>
      </c>
      <c r="G105" s="27">
        <v>0</v>
      </c>
      <c r="H105" s="29">
        <v>0</v>
      </c>
      <c r="I105" s="29">
        <v>0</v>
      </c>
    </row>
    <row r="106" spans="1:9" ht="15.75" hidden="1" x14ac:dyDescent="0.25">
      <c r="A106" s="24" t="s">
        <v>122</v>
      </c>
      <c r="B106" s="28">
        <v>38534</v>
      </c>
      <c r="C106" s="76">
        <f t="shared" si="2"/>
        <v>3277</v>
      </c>
      <c r="D106" s="27">
        <v>1571</v>
      </c>
      <c r="E106" s="27">
        <v>1706</v>
      </c>
      <c r="F106" s="27">
        <v>0</v>
      </c>
      <c r="G106" s="27">
        <v>0</v>
      </c>
      <c r="H106" s="29">
        <v>0</v>
      </c>
      <c r="I106" s="29">
        <v>0</v>
      </c>
    </row>
    <row r="107" spans="1:9" ht="15.75" hidden="1" x14ac:dyDescent="0.25">
      <c r="A107" s="24" t="s">
        <v>123</v>
      </c>
      <c r="B107" s="28">
        <v>38534</v>
      </c>
      <c r="C107" s="76">
        <f t="shared" si="2"/>
        <v>3534</v>
      </c>
      <c r="D107" s="27">
        <v>1527</v>
      </c>
      <c r="E107" s="27">
        <v>2007</v>
      </c>
      <c r="F107" s="27">
        <v>0</v>
      </c>
      <c r="G107" s="27">
        <v>0</v>
      </c>
      <c r="H107" s="29">
        <v>0</v>
      </c>
      <c r="I107" s="29">
        <v>0</v>
      </c>
    </row>
    <row r="108" spans="1:9" ht="15.75" hidden="1" x14ac:dyDescent="0.25">
      <c r="A108" s="47" t="s">
        <v>124</v>
      </c>
      <c r="B108" s="30">
        <v>38534</v>
      </c>
      <c r="C108" s="76">
        <f t="shared" si="2"/>
        <v>3495</v>
      </c>
      <c r="D108" s="29">
        <v>848</v>
      </c>
      <c r="E108" s="29">
        <v>0</v>
      </c>
      <c r="F108" s="29">
        <v>1947</v>
      </c>
      <c r="G108" s="29">
        <v>0</v>
      </c>
      <c r="H108" s="29">
        <v>700</v>
      </c>
      <c r="I108" s="29">
        <v>0</v>
      </c>
    </row>
    <row r="109" spans="1:9" ht="15.75" hidden="1" x14ac:dyDescent="0.25">
      <c r="A109" s="47" t="s">
        <v>125</v>
      </c>
      <c r="B109" s="30">
        <v>38534</v>
      </c>
      <c r="C109" s="76">
        <f t="shared" si="2"/>
        <v>3471</v>
      </c>
      <c r="D109" s="29">
        <v>849</v>
      </c>
      <c r="E109" s="29">
        <v>0</v>
      </c>
      <c r="F109" s="29">
        <v>2104</v>
      </c>
      <c r="G109" s="29">
        <v>0</v>
      </c>
      <c r="H109" s="29">
        <v>518</v>
      </c>
      <c r="I109" s="29">
        <v>0</v>
      </c>
    </row>
    <row r="110" spans="1:9" ht="15.75" hidden="1" x14ac:dyDescent="0.25">
      <c r="A110" s="47" t="s">
        <v>126</v>
      </c>
      <c r="B110" s="30">
        <v>38534</v>
      </c>
      <c r="C110" s="76">
        <f t="shared" si="2"/>
        <v>3480</v>
      </c>
      <c r="D110" s="29">
        <v>848</v>
      </c>
      <c r="E110" s="29">
        <v>0</v>
      </c>
      <c r="F110" s="29">
        <v>2108</v>
      </c>
      <c r="G110" s="29">
        <v>0</v>
      </c>
      <c r="H110" s="29">
        <v>524</v>
      </c>
      <c r="I110" s="29">
        <v>0</v>
      </c>
    </row>
    <row r="111" spans="1:9" ht="15.75" hidden="1" x14ac:dyDescent="0.25">
      <c r="A111" s="47" t="s">
        <v>127</v>
      </c>
      <c r="B111" s="30">
        <v>38534</v>
      </c>
      <c r="C111" s="76">
        <f t="shared" si="2"/>
        <v>3479</v>
      </c>
      <c r="D111" s="29">
        <v>849</v>
      </c>
      <c r="E111" s="29">
        <v>0</v>
      </c>
      <c r="F111" s="29">
        <v>2130</v>
      </c>
      <c r="G111" s="29">
        <v>0</v>
      </c>
      <c r="H111" s="29">
        <v>500</v>
      </c>
      <c r="I111" s="29">
        <v>0</v>
      </c>
    </row>
    <row r="112" spans="1:9" ht="15.75" hidden="1" x14ac:dyDescent="0.25">
      <c r="A112" s="47" t="s">
        <v>128</v>
      </c>
      <c r="B112" s="30">
        <v>38534</v>
      </c>
      <c r="C112" s="76">
        <f t="shared" si="2"/>
        <v>3472</v>
      </c>
      <c r="D112" s="29">
        <v>851</v>
      </c>
      <c r="E112" s="29">
        <v>0</v>
      </c>
      <c r="F112" s="29">
        <v>2093</v>
      </c>
      <c r="G112" s="29">
        <v>0</v>
      </c>
      <c r="H112" s="29">
        <v>528</v>
      </c>
      <c r="I112" s="29">
        <v>0</v>
      </c>
    </row>
    <row r="113" spans="1:9" ht="15.75" hidden="1" x14ac:dyDescent="0.25">
      <c r="A113" s="47" t="s">
        <v>807</v>
      </c>
      <c r="B113" s="30">
        <v>38534</v>
      </c>
      <c r="C113" s="76">
        <f t="shared" si="2"/>
        <v>3480</v>
      </c>
      <c r="D113" s="29">
        <f>868-20</f>
        <v>848</v>
      </c>
      <c r="E113" s="29">
        <v>0</v>
      </c>
      <c r="F113" s="29">
        <v>2112</v>
      </c>
      <c r="G113" s="29">
        <v>0</v>
      </c>
      <c r="H113" s="29">
        <v>520</v>
      </c>
      <c r="I113" s="29">
        <v>0</v>
      </c>
    </row>
    <row r="114" spans="1:9" ht="15.75" hidden="1" x14ac:dyDescent="0.25">
      <c r="A114" s="47" t="s">
        <v>129</v>
      </c>
      <c r="B114" s="30">
        <v>38534</v>
      </c>
      <c r="C114" s="76">
        <f t="shared" si="2"/>
        <v>3476</v>
      </c>
      <c r="D114" s="29">
        <v>848</v>
      </c>
      <c r="E114" s="29">
        <v>0</v>
      </c>
      <c r="F114" s="29">
        <v>2128</v>
      </c>
      <c r="G114" s="29">
        <v>0</v>
      </c>
      <c r="H114" s="29">
        <v>500</v>
      </c>
      <c r="I114" s="29">
        <v>0</v>
      </c>
    </row>
    <row r="115" spans="1:9" ht="15.75" hidden="1" x14ac:dyDescent="0.25">
      <c r="A115" s="47" t="s">
        <v>130</v>
      </c>
      <c r="B115" s="30">
        <v>38534</v>
      </c>
      <c r="C115" s="76">
        <f t="shared" si="2"/>
        <v>3477</v>
      </c>
      <c r="D115" s="29">
        <v>847</v>
      </c>
      <c r="E115" s="29">
        <v>0</v>
      </c>
      <c r="F115" s="29">
        <v>2103</v>
      </c>
      <c r="G115" s="29">
        <v>0</v>
      </c>
      <c r="H115" s="29">
        <v>527</v>
      </c>
      <c r="I115" s="29">
        <v>0</v>
      </c>
    </row>
    <row r="116" spans="1:9" ht="15" hidden="1" x14ac:dyDescent="0.2">
      <c r="A116" s="27" t="s">
        <v>838</v>
      </c>
      <c r="B116" s="28">
        <v>38534</v>
      </c>
      <c r="C116" s="76">
        <f t="shared" si="2"/>
        <v>3492</v>
      </c>
      <c r="D116" s="27">
        <v>868</v>
      </c>
      <c r="E116" s="27">
        <v>0</v>
      </c>
      <c r="F116" s="27">
        <v>2119</v>
      </c>
      <c r="G116" s="27">
        <v>505</v>
      </c>
      <c r="H116" s="29">
        <v>0</v>
      </c>
      <c r="I116" s="29">
        <v>0</v>
      </c>
    </row>
    <row r="117" spans="1:9" ht="15.75" hidden="1" x14ac:dyDescent="0.25">
      <c r="A117" s="47" t="s">
        <v>131</v>
      </c>
      <c r="B117" s="30">
        <v>38534</v>
      </c>
      <c r="C117" s="76">
        <f t="shared" si="2"/>
        <v>3472</v>
      </c>
      <c r="D117" s="29">
        <v>848</v>
      </c>
      <c r="E117" s="29">
        <v>0</v>
      </c>
      <c r="F117" s="29">
        <v>2119</v>
      </c>
      <c r="G117" s="29">
        <v>0</v>
      </c>
      <c r="H117" s="29">
        <v>505</v>
      </c>
      <c r="I117" s="29">
        <v>0</v>
      </c>
    </row>
    <row r="118" spans="1:9" ht="15.75" hidden="1" x14ac:dyDescent="0.25">
      <c r="A118" s="47" t="s">
        <v>132</v>
      </c>
      <c r="B118" s="30">
        <v>38534</v>
      </c>
      <c r="C118" s="76">
        <f t="shared" si="2"/>
        <v>3467</v>
      </c>
      <c r="D118" s="29">
        <v>850</v>
      </c>
      <c r="E118" s="29">
        <v>0</v>
      </c>
      <c r="F118" s="29">
        <v>2083</v>
      </c>
      <c r="G118" s="29">
        <v>0</v>
      </c>
      <c r="H118" s="29">
        <v>534</v>
      </c>
      <c r="I118" s="29">
        <v>0</v>
      </c>
    </row>
    <row r="119" spans="1:9" ht="15.75" hidden="1" x14ac:dyDescent="0.25">
      <c r="A119" s="72" t="s">
        <v>853</v>
      </c>
      <c r="B119" s="30">
        <v>38534</v>
      </c>
      <c r="C119" s="76">
        <f t="shared" si="2"/>
        <v>3471</v>
      </c>
      <c r="D119" s="73">
        <v>846</v>
      </c>
      <c r="E119" s="73">
        <v>0</v>
      </c>
      <c r="F119" s="73">
        <v>2113</v>
      </c>
      <c r="G119" s="73">
        <v>0</v>
      </c>
      <c r="H119" s="73">
        <v>512</v>
      </c>
      <c r="I119" s="27"/>
    </row>
    <row r="120" spans="1:9" ht="15.75" hidden="1" x14ac:dyDescent="0.25">
      <c r="A120" s="47" t="s">
        <v>133</v>
      </c>
      <c r="B120" s="30">
        <v>38534</v>
      </c>
      <c r="C120" s="76">
        <f t="shared" si="2"/>
        <v>3470</v>
      </c>
      <c r="D120" s="29">
        <v>846</v>
      </c>
      <c r="E120" s="29">
        <v>0</v>
      </c>
      <c r="F120" s="29">
        <v>2115</v>
      </c>
      <c r="G120" s="29">
        <v>0</v>
      </c>
      <c r="H120" s="29">
        <v>509</v>
      </c>
      <c r="I120" s="29">
        <v>0</v>
      </c>
    </row>
    <row r="121" spans="1:9" ht="15.75" hidden="1" x14ac:dyDescent="0.25">
      <c r="A121" s="47" t="s">
        <v>134</v>
      </c>
      <c r="B121" s="30">
        <v>38534</v>
      </c>
      <c r="C121" s="76">
        <f t="shared" si="2"/>
        <v>3471</v>
      </c>
      <c r="D121" s="29">
        <v>846</v>
      </c>
      <c r="E121" s="29">
        <v>0</v>
      </c>
      <c r="F121" s="29">
        <v>2117</v>
      </c>
      <c r="G121" s="29">
        <v>0</v>
      </c>
      <c r="H121" s="29">
        <v>508</v>
      </c>
      <c r="I121" s="29">
        <v>0</v>
      </c>
    </row>
    <row r="122" spans="1:9" ht="15.75" hidden="1" x14ac:dyDescent="0.25">
      <c r="A122" s="47" t="s">
        <v>135</v>
      </c>
      <c r="B122" s="30">
        <v>38534</v>
      </c>
      <c r="C122" s="76">
        <f t="shared" si="2"/>
        <v>3462</v>
      </c>
      <c r="D122" s="29">
        <v>847</v>
      </c>
      <c r="E122" s="29">
        <v>0</v>
      </c>
      <c r="F122" s="29">
        <v>2095</v>
      </c>
      <c r="G122" s="29">
        <v>0</v>
      </c>
      <c r="H122" s="29">
        <v>520</v>
      </c>
      <c r="I122" s="29">
        <v>0</v>
      </c>
    </row>
    <row r="123" spans="1:9" ht="15.75" hidden="1" x14ac:dyDescent="0.25">
      <c r="A123" s="47" t="s">
        <v>136</v>
      </c>
      <c r="B123" s="30">
        <v>38534</v>
      </c>
      <c r="C123" s="76">
        <f t="shared" si="2"/>
        <v>3530</v>
      </c>
      <c r="D123" s="29">
        <v>879</v>
      </c>
      <c r="E123" s="29">
        <v>0</v>
      </c>
      <c r="F123" s="29">
        <v>1069</v>
      </c>
      <c r="G123" s="29">
        <v>0</v>
      </c>
      <c r="H123" s="29">
        <v>1582</v>
      </c>
      <c r="I123" s="29">
        <v>0</v>
      </c>
    </row>
    <row r="124" spans="1:9" ht="15.75" hidden="1" x14ac:dyDescent="0.25">
      <c r="A124" s="47" t="s">
        <v>137</v>
      </c>
      <c r="B124" s="30">
        <v>38534</v>
      </c>
      <c r="C124" s="76">
        <f t="shared" si="2"/>
        <v>3465</v>
      </c>
      <c r="D124" s="29">
        <v>850</v>
      </c>
      <c r="E124" s="29">
        <v>0</v>
      </c>
      <c r="F124" s="29">
        <v>2082</v>
      </c>
      <c r="G124" s="29">
        <v>0</v>
      </c>
      <c r="H124" s="29">
        <v>533</v>
      </c>
      <c r="I124" s="29">
        <v>0</v>
      </c>
    </row>
    <row r="125" spans="1:9" ht="15.75" hidden="1" x14ac:dyDescent="0.25">
      <c r="A125" s="47" t="s">
        <v>138</v>
      </c>
      <c r="B125" s="30">
        <v>38534</v>
      </c>
      <c r="C125" s="76">
        <f t="shared" si="2"/>
        <v>3465</v>
      </c>
      <c r="D125" s="29">
        <v>849</v>
      </c>
      <c r="E125" s="29">
        <v>0</v>
      </c>
      <c r="F125" s="29">
        <v>2086</v>
      </c>
      <c r="G125" s="29">
        <v>0</v>
      </c>
      <c r="H125" s="29">
        <v>530</v>
      </c>
      <c r="I125" s="29">
        <v>0</v>
      </c>
    </row>
    <row r="126" spans="1:9" ht="15.75" hidden="1" x14ac:dyDescent="0.25">
      <c r="A126" s="47" t="s">
        <v>139</v>
      </c>
      <c r="B126" s="30">
        <v>38534</v>
      </c>
      <c r="C126" s="76">
        <f t="shared" si="2"/>
        <v>3467</v>
      </c>
      <c r="D126" s="29">
        <v>851</v>
      </c>
      <c r="E126" s="29">
        <v>0</v>
      </c>
      <c r="F126" s="29">
        <v>2077</v>
      </c>
      <c r="G126" s="29">
        <v>0</v>
      </c>
      <c r="H126" s="29">
        <v>539</v>
      </c>
      <c r="I126" s="29">
        <v>0</v>
      </c>
    </row>
    <row r="127" spans="1:9" ht="15.75" hidden="1" x14ac:dyDescent="0.25">
      <c r="A127" s="47" t="s">
        <v>140</v>
      </c>
      <c r="B127" s="30">
        <v>38534</v>
      </c>
      <c r="C127" s="76">
        <f t="shared" si="2"/>
        <v>3464</v>
      </c>
      <c r="D127" s="29">
        <v>850</v>
      </c>
      <c r="E127" s="29">
        <v>0</v>
      </c>
      <c r="F127" s="29">
        <v>2078</v>
      </c>
      <c r="G127" s="29">
        <v>0</v>
      </c>
      <c r="H127" s="29">
        <v>536</v>
      </c>
      <c r="I127" s="29">
        <v>0</v>
      </c>
    </row>
    <row r="128" spans="1:9" ht="15.75" hidden="1" x14ac:dyDescent="0.25">
      <c r="A128" s="47" t="s">
        <v>808</v>
      </c>
      <c r="B128" s="30">
        <v>38534</v>
      </c>
      <c r="C128" s="76">
        <f t="shared" si="2"/>
        <v>3465</v>
      </c>
      <c r="D128" s="29">
        <f>871-20</f>
        <v>851</v>
      </c>
      <c r="E128" s="29">
        <v>0</v>
      </c>
      <c r="F128" s="29">
        <v>2070</v>
      </c>
      <c r="G128" s="29">
        <v>0</v>
      </c>
      <c r="H128" s="29">
        <v>544</v>
      </c>
      <c r="I128" s="29">
        <v>0</v>
      </c>
    </row>
    <row r="129" spans="1:9" ht="15.75" hidden="1" x14ac:dyDescent="0.25">
      <c r="A129" s="47" t="s">
        <v>809</v>
      </c>
      <c r="B129" s="30">
        <v>38534</v>
      </c>
      <c r="C129" s="76">
        <f t="shared" si="2"/>
        <v>3466</v>
      </c>
      <c r="D129" s="29">
        <f>872-20</f>
        <v>852</v>
      </c>
      <c r="E129" s="29">
        <v>0</v>
      </c>
      <c r="F129" s="29">
        <v>2064</v>
      </c>
      <c r="G129" s="29">
        <v>0</v>
      </c>
      <c r="H129" s="29">
        <v>550</v>
      </c>
      <c r="I129" s="29">
        <v>0</v>
      </c>
    </row>
    <row r="130" spans="1:9" ht="15.75" hidden="1" x14ac:dyDescent="0.25">
      <c r="A130" s="47" t="s">
        <v>141</v>
      </c>
      <c r="B130" s="30">
        <v>38534</v>
      </c>
      <c r="C130" s="76">
        <f t="shared" si="2"/>
        <v>3477</v>
      </c>
      <c r="D130" s="29">
        <v>857</v>
      </c>
      <c r="E130" s="29">
        <v>0</v>
      </c>
      <c r="F130" s="29">
        <v>2002</v>
      </c>
      <c r="G130" s="29">
        <v>0</v>
      </c>
      <c r="H130" s="29">
        <v>618</v>
      </c>
      <c r="I130" s="29">
        <v>0</v>
      </c>
    </row>
    <row r="131" spans="1:9" ht="15.75" hidden="1" x14ac:dyDescent="0.25">
      <c r="A131" s="47" t="s">
        <v>142</v>
      </c>
      <c r="B131" s="30">
        <v>38534</v>
      </c>
      <c r="C131" s="76">
        <f t="shared" si="2"/>
        <v>3476</v>
      </c>
      <c r="D131" s="29">
        <v>856</v>
      </c>
      <c r="E131" s="29">
        <v>0</v>
      </c>
      <c r="F131" s="29">
        <v>2054</v>
      </c>
      <c r="G131" s="29">
        <v>0</v>
      </c>
      <c r="H131" s="29">
        <v>566</v>
      </c>
      <c r="I131" s="29">
        <v>0</v>
      </c>
    </row>
    <row r="132" spans="1:9" ht="15.75" hidden="1" x14ac:dyDescent="0.25">
      <c r="A132" s="47" t="s">
        <v>810</v>
      </c>
      <c r="B132" s="30">
        <v>38534</v>
      </c>
      <c r="C132" s="76">
        <f t="shared" si="2"/>
        <v>3638</v>
      </c>
      <c r="D132" s="29">
        <f>949-20</f>
        <v>929</v>
      </c>
      <c r="E132" s="29">
        <v>0</v>
      </c>
      <c r="F132" s="29">
        <v>126</v>
      </c>
      <c r="G132" s="29">
        <v>0</v>
      </c>
      <c r="H132" s="29">
        <v>2583</v>
      </c>
      <c r="I132" s="29">
        <v>0</v>
      </c>
    </row>
    <row r="133" spans="1:9" ht="15.75" hidden="1" x14ac:dyDescent="0.25">
      <c r="A133" s="47" t="s">
        <v>811</v>
      </c>
      <c r="B133" s="30">
        <v>38534</v>
      </c>
      <c r="C133" s="76">
        <f t="shared" si="2"/>
        <v>3635</v>
      </c>
      <c r="D133" s="29">
        <f>948-20</f>
        <v>928</v>
      </c>
      <c r="E133" s="29">
        <v>0</v>
      </c>
      <c r="F133" s="29">
        <v>132</v>
      </c>
      <c r="G133" s="29">
        <v>0</v>
      </c>
      <c r="H133" s="29">
        <v>2575</v>
      </c>
      <c r="I133" s="29">
        <v>0</v>
      </c>
    </row>
    <row r="134" spans="1:9" s="71" customFormat="1" ht="15.75" hidden="1" x14ac:dyDescent="0.25">
      <c r="A134" s="47" t="s">
        <v>888</v>
      </c>
      <c r="B134" s="30">
        <v>38534</v>
      </c>
      <c r="C134" s="76">
        <f t="shared" si="2"/>
        <v>3490</v>
      </c>
      <c r="D134" s="29">
        <v>188</v>
      </c>
      <c r="E134" s="29">
        <v>0</v>
      </c>
      <c r="F134" s="29">
        <v>837</v>
      </c>
      <c r="G134" s="29">
        <v>373</v>
      </c>
      <c r="H134" s="29">
        <v>2092</v>
      </c>
      <c r="I134" s="29">
        <v>0</v>
      </c>
    </row>
    <row r="135" spans="1:9" ht="15.75" hidden="1" x14ac:dyDescent="0.25">
      <c r="A135" s="72" t="s">
        <v>854</v>
      </c>
      <c r="B135" s="30">
        <v>38534</v>
      </c>
      <c r="C135" s="76">
        <f t="shared" si="2"/>
        <v>3489</v>
      </c>
      <c r="D135" s="73">
        <v>849</v>
      </c>
      <c r="E135" s="73">
        <v>0</v>
      </c>
      <c r="F135" s="73">
        <v>2026</v>
      </c>
      <c r="G135" s="73">
        <v>0</v>
      </c>
      <c r="H135" s="73">
        <v>614</v>
      </c>
      <c r="I135" s="27"/>
    </row>
    <row r="136" spans="1:9" ht="15.75" hidden="1" x14ac:dyDescent="0.25">
      <c r="A136" s="47" t="s">
        <v>812</v>
      </c>
      <c r="B136" s="30">
        <v>38534</v>
      </c>
      <c r="C136" s="76">
        <f t="shared" si="2"/>
        <v>3528</v>
      </c>
      <c r="D136" s="29">
        <f>873-20</f>
        <v>853</v>
      </c>
      <c r="E136" s="29">
        <v>0</v>
      </c>
      <c r="F136" s="29">
        <v>1805</v>
      </c>
      <c r="G136" s="29">
        <v>0</v>
      </c>
      <c r="H136" s="29">
        <v>870</v>
      </c>
      <c r="I136" s="29">
        <v>0</v>
      </c>
    </row>
    <row r="137" spans="1:9" ht="15.75" hidden="1" x14ac:dyDescent="0.25">
      <c r="A137" s="47" t="s">
        <v>143</v>
      </c>
      <c r="B137" s="30">
        <v>38534</v>
      </c>
      <c r="C137" s="76">
        <f t="shared" si="2"/>
        <v>3502</v>
      </c>
      <c r="D137" s="29">
        <v>849</v>
      </c>
      <c r="E137" s="29">
        <v>0</v>
      </c>
      <c r="F137" s="29">
        <v>1905</v>
      </c>
      <c r="G137" s="29">
        <v>0</v>
      </c>
      <c r="H137" s="29">
        <v>748</v>
      </c>
      <c r="I137" s="29">
        <v>0</v>
      </c>
    </row>
    <row r="138" spans="1:9" ht="15.75" hidden="1" x14ac:dyDescent="0.25">
      <c r="A138" s="47" t="s">
        <v>144</v>
      </c>
      <c r="B138" s="30">
        <v>38534</v>
      </c>
      <c r="C138" s="76">
        <f t="shared" si="2"/>
        <v>3525</v>
      </c>
      <c r="D138" s="29">
        <v>852</v>
      </c>
      <c r="E138" s="29">
        <v>0</v>
      </c>
      <c r="F138" s="29">
        <v>1805</v>
      </c>
      <c r="G138" s="29">
        <v>0</v>
      </c>
      <c r="H138" s="29">
        <v>868</v>
      </c>
      <c r="I138" s="29">
        <v>0</v>
      </c>
    </row>
    <row r="139" spans="1:9" ht="15.75" hidden="1" x14ac:dyDescent="0.25">
      <c r="A139" s="47" t="s">
        <v>145</v>
      </c>
      <c r="B139" s="30">
        <v>38534</v>
      </c>
      <c r="C139" s="76">
        <f t="shared" si="2"/>
        <v>3498</v>
      </c>
      <c r="D139" s="29">
        <v>849</v>
      </c>
      <c r="E139" s="29">
        <v>0</v>
      </c>
      <c r="F139" s="29">
        <v>1941</v>
      </c>
      <c r="G139" s="29">
        <v>0</v>
      </c>
      <c r="H139" s="29">
        <v>708</v>
      </c>
      <c r="I139" s="29">
        <v>0</v>
      </c>
    </row>
    <row r="140" spans="1:9" ht="15.75" hidden="1" x14ac:dyDescent="0.25">
      <c r="A140" s="47" t="s">
        <v>146</v>
      </c>
      <c r="B140" s="30">
        <v>38534</v>
      </c>
      <c r="C140" s="76">
        <f t="shared" si="2"/>
        <v>3465</v>
      </c>
      <c r="D140" s="29">
        <v>848</v>
      </c>
      <c r="E140" s="29">
        <v>0</v>
      </c>
      <c r="F140" s="29">
        <v>2099</v>
      </c>
      <c r="G140" s="29">
        <v>0</v>
      </c>
      <c r="H140" s="29">
        <v>518</v>
      </c>
      <c r="I140" s="29">
        <v>0</v>
      </c>
    </row>
    <row r="141" spans="1:9" ht="15.75" hidden="1" x14ac:dyDescent="0.25">
      <c r="A141" s="47" t="s">
        <v>147</v>
      </c>
      <c r="B141" s="30">
        <v>38534</v>
      </c>
      <c r="C141" s="76">
        <f t="shared" si="2"/>
        <v>3462</v>
      </c>
      <c r="D141" s="29">
        <v>848</v>
      </c>
      <c r="E141" s="29">
        <v>0</v>
      </c>
      <c r="F141" s="29">
        <v>2089</v>
      </c>
      <c r="G141" s="29">
        <v>0</v>
      </c>
      <c r="H141" s="29">
        <v>525</v>
      </c>
      <c r="I141" s="29">
        <v>0</v>
      </c>
    </row>
    <row r="142" spans="1:9" ht="15.75" hidden="1" x14ac:dyDescent="0.25">
      <c r="A142" s="47" t="s">
        <v>813</v>
      </c>
      <c r="B142" s="30">
        <v>38534</v>
      </c>
      <c r="C142" s="76">
        <f t="shared" si="2"/>
        <v>3556</v>
      </c>
      <c r="D142" s="29">
        <f>909-20</f>
        <v>889</v>
      </c>
      <c r="E142" s="29">
        <v>0</v>
      </c>
      <c r="F142" s="29">
        <v>622</v>
      </c>
      <c r="G142" s="29">
        <v>0</v>
      </c>
      <c r="H142" s="29">
        <v>2045</v>
      </c>
      <c r="I142" s="29">
        <v>0</v>
      </c>
    </row>
    <row r="143" spans="1:9" ht="15.75" hidden="1" x14ac:dyDescent="0.25">
      <c r="A143" s="47" t="s">
        <v>814</v>
      </c>
      <c r="B143" s="30">
        <v>38534</v>
      </c>
      <c r="C143" s="76">
        <f t="shared" si="2"/>
        <v>3531</v>
      </c>
      <c r="D143" s="29">
        <f>900-20</f>
        <v>880</v>
      </c>
      <c r="E143" s="29">
        <v>0</v>
      </c>
      <c r="F143" s="29">
        <v>1030</v>
      </c>
      <c r="G143" s="29">
        <v>0</v>
      </c>
      <c r="H143" s="29">
        <v>1621</v>
      </c>
      <c r="I143" s="29">
        <v>0</v>
      </c>
    </row>
    <row r="144" spans="1:9" ht="15.75" hidden="1" x14ac:dyDescent="0.25">
      <c r="A144" s="24" t="s">
        <v>148</v>
      </c>
      <c r="B144" s="28">
        <v>38534</v>
      </c>
      <c r="C144" s="76">
        <f t="shared" si="2"/>
        <v>3426</v>
      </c>
      <c r="D144" s="27">
        <v>1575</v>
      </c>
      <c r="E144" s="27">
        <v>1851</v>
      </c>
      <c r="F144" s="27">
        <v>0</v>
      </c>
      <c r="G144" s="27">
        <v>0</v>
      </c>
      <c r="H144" s="29">
        <v>0</v>
      </c>
      <c r="I144" s="29">
        <v>0</v>
      </c>
    </row>
    <row r="145" spans="1:9" ht="15.75" hidden="1" x14ac:dyDescent="0.25">
      <c r="A145" s="24" t="s">
        <v>149</v>
      </c>
      <c r="B145" s="28">
        <v>38534</v>
      </c>
      <c r="C145" s="76">
        <f t="shared" si="2"/>
        <v>3464</v>
      </c>
      <c r="D145" s="27">
        <v>1559</v>
      </c>
      <c r="E145" s="27">
        <v>1905</v>
      </c>
      <c r="F145" s="27">
        <v>0</v>
      </c>
      <c r="G145" s="27">
        <v>0</v>
      </c>
      <c r="H145" s="29">
        <v>0</v>
      </c>
      <c r="I145" s="29">
        <v>0</v>
      </c>
    </row>
    <row r="146" spans="1:9" ht="15.75" hidden="1" x14ac:dyDescent="0.25">
      <c r="A146" s="72" t="s">
        <v>855</v>
      </c>
      <c r="B146" s="30">
        <v>38534</v>
      </c>
      <c r="C146" s="76">
        <f t="shared" si="2"/>
        <v>3365</v>
      </c>
      <c r="D146" s="73">
        <v>1496</v>
      </c>
      <c r="E146" s="73">
        <v>1869</v>
      </c>
      <c r="F146" s="73">
        <v>0</v>
      </c>
      <c r="G146" s="73">
        <v>0</v>
      </c>
      <c r="H146" s="73">
        <v>0</v>
      </c>
      <c r="I146" s="27"/>
    </row>
    <row r="147" spans="1:9" ht="15.75" hidden="1" x14ac:dyDescent="0.25">
      <c r="A147" s="24" t="s">
        <v>150</v>
      </c>
      <c r="B147" s="28">
        <v>38534</v>
      </c>
      <c r="C147" s="76">
        <f t="shared" si="2"/>
        <v>3366</v>
      </c>
      <c r="D147" s="27">
        <v>1495</v>
      </c>
      <c r="E147" s="27">
        <v>1871</v>
      </c>
      <c r="F147" s="27">
        <v>0</v>
      </c>
      <c r="G147" s="27">
        <v>0</v>
      </c>
      <c r="H147" s="29">
        <v>0</v>
      </c>
      <c r="I147" s="29">
        <v>0</v>
      </c>
    </row>
    <row r="148" spans="1:9" ht="15.75" hidden="1" x14ac:dyDescent="0.25">
      <c r="A148" s="48" t="s">
        <v>151</v>
      </c>
      <c r="B148" s="32">
        <v>38534</v>
      </c>
      <c r="C148" s="76">
        <f t="shared" ref="C148:C211" si="3">SUM(D148:I148)</f>
        <v>3397</v>
      </c>
      <c r="D148" s="31">
        <v>1319</v>
      </c>
      <c r="E148" s="31">
        <v>1831</v>
      </c>
      <c r="F148" s="31">
        <v>0</v>
      </c>
      <c r="G148" s="31">
        <v>247</v>
      </c>
      <c r="H148" s="29">
        <v>0</v>
      </c>
      <c r="I148" s="29">
        <v>0</v>
      </c>
    </row>
    <row r="149" spans="1:9" ht="15.75" hidden="1" x14ac:dyDescent="0.25">
      <c r="A149" s="48" t="s">
        <v>152</v>
      </c>
      <c r="B149" s="32">
        <v>38534</v>
      </c>
      <c r="C149" s="76">
        <f t="shared" si="3"/>
        <v>3277</v>
      </c>
      <c r="D149" s="31">
        <v>1573</v>
      </c>
      <c r="E149" s="31">
        <v>1704</v>
      </c>
      <c r="F149" s="31">
        <v>0</v>
      </c>
      <c r="G149" s="31">
        <v>0</v>
      </c>
      <c r="H149" s="29">
        <v>0</v>
      </c>
      <c r="I149" s="29">
        <v>0</v>
      </c>
    </row>
    <row r="150" spans="1:9" ht="15.75" hidden="1" x14ac:dyDescent="0.25">
      <c r="A150" s="48" t="s">
        <v>815</v>
      </c>
      <c r="B150" s="32">
        <v>38534</v>
      </c>
      <c r="C150" s="76">
        <f t="shared" si="3"/>
        <v>3417</v>
      </c>
      <c r="D150" s="31">
        <f>1332-20</f>
        <v>1312</v>
      </c>
      <c r="E150" s="31">
        <v>1842</v>
      </c>
      <c r="F150" s="31">
        <v>0</v>
      </c>
      <c r="G150" s="31">
        <v>263</v>
      </c>
      <c r="H150" s="29">
        <v>0</v>
      </c>
      <c r="I150" s="29">
        <v>0</v>
      </c>
    </row>
    <row r="151" spans="1:9" ht="15.75" hidden="1" x14ac:dyDescent="0.25">
      <c r="A151" s="48" t="s">
        <v>760</v>
      </c>
      <c r="B151" s="32">
        <v>38534</v>
      </c>
      <c r="C151" s="76">
        <f t="shared" si="3"/>
        <v>3345</v>
      </c>
      <c r="D151" s="31">
        <v>1522</v>
      </c>
      <c r="E151" s="31">
        <v>1776</v>
      </c>
      <c r="F151" s="31">
        <v>0</v>
      </c>
      <c r="G151" s="31">
        <v>47</v>
      </c>
      <c r="H151" s="29">
        <v>0</v>
      </c>
      <c r="I151" s="29">
        <v>0</v>
      </c>
    </row>
    <row r="152" spans="1:9" ht="15.75" hidden="1" x14ac:dyDescent="0.25">
      <c r="A152" s="72" t="s">
        <v>856</v>
      </c>
      <c r="B152" s="30">
        <v>38534</v>
      </c>
      <c r="C152" s="76">
        <f t="shared" si="3"/>
        <v>3309</v>
      </c>
      <c r="D152" s="73">
        <v>1571</v>
      </c>
      <c r="E152" s="73">
        <v>1738</v>
      </c>
      <c r="F152" s="73">
        <v>0</v>
      </c>
      <c r="G152" s="73">
        <v>0</v>
      </c>
      <c r="H152" s="73">
        <v>0</v>
      </c>
      <c r="I152" s="27"/>
    </row>
    <row r="153" spans="1:9" ht="15.75" hidden="1" x14ac:dyDescent="0.25">
      <c r="A153" s="48" t="s">
        <v>153</v>
      </c>
      <c r="B153" s="32">
        <v>38534</v>
      </c>
      <c r="C153" s="76">
        <f t="shared" si="3"/>
        <v>3709</v>
      </c>
      <c r="D153" s="31">
        <v>1556</v>
      </c>
      <c r="E153" s="31">
        <v>2153</v>
      </c>
      <c r="F153" s="31">
        <v>0</v>
      </c>
      <c r="G153" s="31">
        <v>0</v>
      </c>
      <c r="H153" s="29">
        <v>0</v>
      </c>
      <c r="I153" s="29">
        <v>0</v>
      </c>
    </row>
    <row r="154" spans="1:9" ht="15.75" hidden="1" x14ac:dyDescent="0.25">
      <c r="A154" s="24" t="s">
        <v>154</v>
      </c>
      <c r="B154" s="28">
        <v>38534</v>
      </c>
      <c r="C154" s="76">
        <f t="shared" si="3"/>
        <v>3375</v>
      </c>
      <c r="D154" s="27">
        <v>1585</v>
      </c>
      <c r="E154" s="27">
        <v>1790</v>
      </c>
      <c r="F154" s="27">
        <v>0</v>
      </c>
      <c r="G154" s="27">
        <v>0</v>
      </c>
      <c r="H154" s="29">
        <v>0</v>
      </c>
      <c r="I154" s="29">
        <v>0</v>
      </c>
    </row>
    <row r="155" spans="1:9" ht="15.75" hidden="1" x14ac:dyDescent="0.25">
      <c r="A155" s="24" t="s">
        <v>155</v>
      </c>
      <c r="B155" s="28">
        <v>38534</v>
      </c>
      <c r="C155" s="76">
        <f t="shared" si="3"/>
        <v>3570</v>
      </c>
      <c r="D155" s="27">
        <v>1602</v>
      </c>
      <c r="E155" s="27">
        <v>1968</v>
      </c>
      <c r="F155" s="27">
        <v>0</v>
      </c>
      <c r="G155" s="27">
        <v>0</v>
      </c>
      <c r="H155" s="29">
        <v>0</v>
      </c>
      <c r="I155" s="29">
        <v>0</v>
      </c>
    </row>
    <row r="156" spans="1:9" ht="15.75" hidden="1" x14ac:dyDescent="0.25">
      <c r="A156" s="24" t="s">
        <v>156</v>
      </c>
      <c r="B156" s="28">
        <v>38534</v>
      </c>
      <c r="C156" s="76">
        <f t="shared" si="3"/>
        <v>3361</v>
      </c>
      <c r="D156" s="27">
        <v>1583</v>
      </c>
      <c r="E156" s="27">
        <v>1778</v>
      </c>
      <c r="F156" s="27">
        <v>0</v>
      </c>
      <c r="G156" s="27">
        <v>0</v>
      </c>
      <c r="H156" s="29">
        <v>0</v>
      </c>
      <c r="I156" s="29">
        <v>0</v>
      </c>
    </row>
    <row r="157" spans="1:9" ht="15.75" hidden="1" x14ac:dyDescent="0.25">
      <c r="A157" s="72" t="s">
        <v>857</v>
      </c>
      <c r="B157" s="30">
        <v>38534</v>
      </c>
      <c r="C157" s="76">
        <f t="shared" si="3"/>
        <v>3522</v>
      </c>
      <c r="D157" s="73">
        <v>1535</v>
      </c>
      <c r="E157" s="73">
        <v>1987</v>
      </c>
      <c r="F157" s="73">
        <v>0</v>
      </c>
      <c r="G157" s="73">
        <v>0</v>
      </c>
      <c r="H157" s="73">
        <v>0</v>
      </c>
      <c r="I157" s="27"/>
    </row>
    <row r="158" spans="1:9" ht="15.75" hidden="1" x14ac:dyDescent="0.25">
      <c r="A158" s="24" t="s">
        <v>157</v>
      </c>
      <c r="B158" s="28">
        <v>38534</v>
      </c>
      <c r="C158" s="76">
        <f t="shared" si="3"/>
        <v>3551</v>
      </c>
      <c r="D158" s="27">
        <v>1526</v>
      </c>
      <c r="E158" s="27">
        <v>2025</v>
      </c>
      <c r="F158" s="27">
        <v>0</v>
      </c>
      <c r="G158" s="27">
        <v>0</v>
      </c>
      <c r="H158" s="29">
        <v>0</v>
      </c>
      <c r="I158" s="29">
        <v>0</v>
      </c>
    </row>
    <row r="159" spans="1:9" ht="15.75" hidden="1" x14ac:dyDescent="0.25">
      <c r="A159" s="72" t="s">
        <v>858</v>
      </c>
      <c r="B159" s="30">
        <v>38534</v>
      </c>
      <c r="C159" s="76">
        <f t="shared" si="3"/>
        <v>3370</v>
      </c>
      <c r="D159" s="73">
        <v>1514</v>
      </c>
      <c r="E159" s="73">
        <v>1856</v>
      </c>
      <c r="F159" s="73">
        <v>0</v>
      </c>
      <c r="G159" s="73">
        <v>0</v>
      </c>
      <c r="H159" s="73">
        <v>0</v>
      </c>
      <c r="I159" s="27"/>
    </row>
    <row r="160" spans="1:9" ht="15.75" hidden="1" x14ac:dyDescent="0.25">
      <c r="A160" s="24" t="s">
        <v>158</v>
      </c>
      <c r="B160" s="28">
        <v>38534</v>
      </c>
      <c r="C160" s="76">
        <f t="shared" si="3"/>
        <v>3363</v>
      </c>
      <c r="D160" s="27">
        <v>1490</v>
      </c>
      <c r="E160" s="27">
        <v>1873</v>
      </c>
      <c r="F160" s="27">
        <v>0</v>
      </c>
      <c r="G160" s="27">
        <v>0</v>
      </c>
      <c r="H160" s="29">
        <v>0</v>
      </c>
      <c r="I160" s="29">
        <v>0</v>
      </c>
    </row>
    <row r="161" spans="1:9" ht="15.75" hidden="1" x14ac:dyDescent="0.25">
      <c r="A161" s="72" t="s">
        <v>859</v>
      </c>
      <c r="B161" s="30">
        <v>38534</v>
      </c>
      <c r="C161" s="76">
        <f t="shared" si="3"/>
        <v>3362</v>
      </c>
      <c r="D161" s="73">
        <v>1491</v>
      </c>
      <c r="E161" s="73">
        <v>1871</v>
      </c>
      <c r="F161" s="73">
        <v>0</v>
      </c>
      <c r="G161" s="73">
        <v>0</v>
      </c>
      <c r="H161" s="73">
        <v>0</v>
      </c>
      <c r="I161" s="27"/>
    </row>
    <row r="162" spans="1:9" ht="15.75" hidden="1" x14ac:dyDescent="0.25">
      <c r="A162" s="72" t="s">
        <v>860</v>
      </c>
      <c r="B162" s="30">
        <v>38534</v>
      </c>
      <c r="C162" s="76">
        <f t="shared" si="3"/>
        <v>3362</v>
      </c>
      <c r="D162" s="73">
        <v>1491</v>
      </c>
      <c r="E162" s="73">
        <v>1871</v>
      </c>
      <c r="F162" s="73">
        <v>0</v>
      </c>
      <c r="G162" s="73">
        <v>0</v>
      </c>
      <c r="H162" s="73">
        <v>0</v>
      </c>
      <c r="I162" s="27"/>
    </row>
    <row r="163" spans="1:9" ht="15.75" hidden="1" x14ac:dyDescent="0.25">
      <c r="A163" s="24" t="s">
        <v>159</v>
      </c>
      <c r="B163" s="28">
        <v>38534</v>
      </c>
      <c r="C163" s="76">
        <f t="shared" si="3"/>
        <v>3362</v>
      </c>
      <c r="D163" s="27">
        <v>1495</v>
      </c>
      <c r="E163" s="27">
        <v>1867</v>
      </c>
      <c r="F163" s="27">
        <v>0</v>
      </c>
      <c r="G163" s="27">
        <v>0</v>
      </c>
      <c r="H163" s="29">
        <v>0</v>
      </c>
      <c r="I163" s="29">
        <v>0</v>
      </c>
    </row>
    <row r="164" spans="1:9" ht="15.75" hidden="1" x14ac:dyDescent="0.25">
      <c r="A164" s="24" t="s">
        <v>160</v>
      </c>
      <c r="B164" s="28">
        <v>38534</v>
      </c>
      <c r="C164" s="76">
        <f t="shared" si="3"/>
        <v>3589</v>
      </c>
      <c r="D164" s="27">
        <v>1524</v>
      </c>
      <c r="E164" s="27">
        <v>2065</v>
      </c>
      <c r="F164" s="27">
        <v>0</v>
      </c>
      <c r="G164" s="27">
        <v>0</v>
      </c>
      <c r="H164" s="29">
        <v>0</v>
      </c>
      <c r="I164" s="29">
        <v>0</v>
      </c>
    </row>
    <row r="165" spans="1:9" ht="15.75" hidden="1" x14ac:dyDescent="0.25">
      <c r="A165" s="24" t="s">
        <v>161</v>
      </c>
      <c r="B165" s="28">
        <v>38534</v>
      </c>
      <c r="C165" s="76">
        <f t="shared" si="3"/>
        <v>3550</v>
      </c>
      <c r="D165" s="27">
        <v>1526</v>
      </c>
      <c r="E165" s="27">
        <v>2024</v>
      </c>
      <c r="F165" s="27">
        <v>0</v>
      </c>
      <c r="G165" s="27">
        <v>0</v>
      </c>
      <c r="H165" s="29">
        <v>0</v>
      </c>
      <c r="I165" s="29">
        <v>0</v>
      </c>
    </row>
    <row r="166" spans="1:9" ht="15.75" hidden="1" x14ac:dyDescent="0.25">
      <c r="A166" s="47" t="s">
        <v>162</v>
      </c>
      <c r="B166" s="30">
        <v>38534</v>
      </c>
      <c r="C166" s="76">
        <f t="shared" si="3"/>
        <v>4226</v>
      </c>
      <c r="D166" s="29">
        <f>1062-20</f>
        <v>1042</v>
      </c>
      <c r="E166" s="29">
        <v>0</v>
      </c>
      <c r="F166" s="29">
        <v>0</v>
      </c>
      <c r="G166" s="29">
        <v>0</v>
      </c>
      <c r="H166" s="29">
        <v>3184</v>
      </c>
      <c r="I166" s="29">
        <v>0</v>
      </c>
    </row>
    <row r="167" spans="1:9" ht="15.75" hidden="1" x14ac:dyDescent="0.25">
      <c r="A167" s="69" t="s">
        <v>816</v>
      </c>
      <c r="B167" s="30">
        <v>38534</v>
      </c>
      <c r="C167" s="76">
        <f t="shared" si="3"/>
        <v>4280</v>
      </c>
      <c r="D167" s="29">
        <v>1066</v>
      </c>
      <c r="E167" s="29">
        <v>0</v>
      </c>
      <c r="F167" s="29">
        <v>0</v>
      </c>
      <c r="G167" s="29">
        <v>0</v>
      </c>
      <c r="H167" s="29">
        <v>3214</v>
      </c>
      <c r="I167" s="29">
        <v>0</v>
      </c>
    </row>
    <row r="168" spans="1:9" ht="15.75" hidden="1" x14ac:dyDescent="0.25">
      <c r="A168" s="72" t="s">
        <v>861</v>
      </c>
      <c r="B168" s="30">
        <v>38534</v>
      </c>
      <c r="C168" s="76">
        <f t="shared" si="3"/>
        <v>4246</v>
      </c>
      <c r="D168" s="73">
        <v>1062</v>
      </c>
      <c r="E168" s="73">
        <v>0</v>
      </c>
      <c r="F168" s="73">
        <v>0</v>
      </c>
      <c r="G168" s="73">
        <v>0</v>
      </c>
      <c r="H168" s="73">
        <v>3184</v>
      </c>
      <c r="I168" s="27"/>
    </row>
    <row r="169" spans="1:9" ht="15.75" hidden="1" x14ac:dyDescent="0.25">
      <c r="A169" s="47" t="s">
        <v>163</v>
      </c>
      <c r="B169" s="30">
        <v>38534</v>
      </c>
      <c r="C169" s="76">
        <f t="shared" si="3"/>
        <v>3633</v>
      </c>
      <c r="D169" s="29">
        <v>927</v>
      </c>
      <c r="E169" s="29">
        <v>0</v>
      </c>
      <c r="F169" s="29">
        <v>136</v>
      </c>
      <c r="G169" s="29">
        <v>0</v>
      </c>
      <c r="H169" s="29">
        <v>2570</v>
      </c>
      <c r="I169" s="29">
        <v>0</v>
      </c>
    </row>
    <row r="170" spans="1:9" ht="15.75" hidden="1" x14ac:dyDescent="0.25">
      <c r="A170" s="47" t="s">
        <v>817</v>
      </c>
      <c r="B170" s="30">
        <v>38534</v>
      </c>
      <c r="C170" s="76">
        <f t="shared" si="3"/>
        <v>4118</v>
      </c>
      <c r="D170" s="29">
        <v>1046</v>
      </c>
      <c r="E170" s="29">
        <v>0</v>
      </c>
      <c r="F170" s="29">
        <v>0</v>
      </c>
      <c r="G170" s="29">
        <v>0</v>
      </c>
      <c r="H170" s="29">
        <v>3072</v>
      </c>
      <c r="I170" s="29">
        <v>0</v>
      </c>
    </row>
    <row r="171" spans="1:9" ht="15.75" hidden="1" x14ac:dyDescent="0.25">
      <c r="A171" s="47" t="s">
        <v>164</v>
      </c>
      <c r="B171" s="30">
        <v>38534</v>
      </c>
      <c r="C171" s="76">
        <f t="shared" si="3"/>
        <v>3916</v>
      </c>
      <c r="D171" s="29">
        <v>1145</v>
      </c>
      <c r="E171" s="29">
        <v>0</v>
      </c>
      <c r="F171" s="29">
        <v>0</v>
      </c>
      <c r="G171" s="29">
        <v>0</v>
      </c>
      <c r="H171" s="29">
        <v>2771</v>
      </c>
      <c r="I171" s="29">
        <v>0</v>
      </c>
    </row>
    <row r="172" spans="1:9" ht="15.75" hidden="1" x14ac:dyDescent="0.25">
      <c r="A172" s="48" t="s">
        <v>165</v>
      </c>
      <c r="B172" s="32">
        <v>38534</v>
      </c>
      <c r="C172" s="76">
        <f t="shared" si="3"/>
        <v>1239</v>
      </c>
      <c r="D172" s="31">
        <v>13</v>
      </c>
      <c r="E172" s="31">
        <v>0</v>
      </c>
      <c r="F172" s="31">
        <v>0</v>
      </c>
      <c r="G172" s="31">
        <v>1226</v>
      </c>
      <c r="H172" s="29">
        <v>0</v>
      </c>
      <c r="I172" s="29">
        <v>0</v>
      </c>
    </row>
    <row r="173" spans="1:9" ht="15.75" hidden="1" x14ac:dyDescent="0.25">
      <c r="A173" s="48" t="s">
        <v>166</v>
      </c>
      <c r="B173" s="32">
        <v>38534</v>
      </c>
      <c r="C173" s="76">
        <f t="shared" si="3"/>
        <v>1241</v>
      </c>
      <c r="D173" s="31">
        <v>13</v>
      </c>
      <c r="E173" s="31">
        <v>0</v>
      </c>
      <c r="F173" s="31">
        <v>0</v>
      </c>
      <c r="G173" s="31">
        <v>1228</v>
      </c>
      <c r="H173" s="29">
        <v>0</v>
      </c>
      <c r="I173" s="29">
        <v>0</v>
      </c>
    </row>
    <row r="174" spans="1:9" ht="15.75" hidden="1" x14ac:dyDescent="0.25">
      <c r="A174" s="72" t="s">
        <v>862</v>
      </c>
      <c r="B174" s="30">
        <v>38534</v>
      </c>
      <c r="C174" s="76">
        <f t="shared" si="3"/>
        <v>1309</v>
      </c>
      <c r="D174" s="73">
        <v>552</v>
      </c>
      <c r="E174" s="73">
        <v>0</v>
      </c>
      <c r="F174" s="73">
        <v>0</v>
      </c>
      <c r="G174" s="73">
        <v>757</v>
      </c>
      <c r="H174" s="73">
        <v>0</v>
      </c>
      <c r="I174" s="27"/>
    </row>
    <row r="175" spans="1:9" ht="15.75" hidden="1" x14ac:dyDescent="0.25">
      <c r="A175" s="48" t="s">
        <v>167</v>
      </c>
      <c r="B175" s="32">
        <v>38534</v>
      </c>
      <c r="C175" s="76">
        <f t="shared" si="3"/>
        <v>1192</v>
      </c>
      <c r="D175" s="31">
        <v>12</v>
      </c>
      <c r="E175" s="31">
        <v>0</v>
      </c>
      <c r="F175" s="31">
        <v>0</v>
      </c>
      <c r="G175" s="31">
        <v>1180</v>
      </c>
      <c r="H175" s="29">
        <v>0</v>
      </c>
      <c r="I175" s="29">
        <v>0</v>
      </c>
    </row>
    <row r="176" spans="1:9" ht="15.75" hidden="1" x14ac:dyDescent="0.25">
      <c r="A176" s="48" t="s">
        <v>168</v>
      </c>
      <c r="B176" s="32">
        <v>38534</v>
      </c>
      <c r="C176" s="76">
        <f t="shared" si="3"/>
        <v>793</v>
      </c>
      <c r="D176" s="31">
        <v>16</v>
      </c>
      <c r="E176" s="31">
        <v>0</v>
      </c>
      <c r="F176" s="31">
        <v>0</v>
      </c>
      <c r="G176" s="31">
        <v>777</v>
      </c>
      <c r="H176" s="29">
        <v>0</v>
      </c>
      <c r="I176" s="29">
        <v>0</v>
      </c>
    </row>
    <row r="177" spans="1:9" ht="15" hidden="1" x14ac:dyDescent="0.2">
      <c r="A177" s="27" t="s">
        <v>767</v>
      </c>
      <c r="B177" s="28">
        <v>41249</v>
      </c>
      <c r="C177" s="76">
        <f t="shared" si="3"/>
        <v>1190</v>
      </c>
      <c r="D177" s="31">
        <v>12</v>
      </c>
      <c r="E177" s="31">
        <v>0</v>
      </c>
      <c r="F177" s="31">
        <v>0</v>
      </c>
      <c r="G177" s="31">
        <v>1178</v>
      </c>
      <c r="H177" s="29">
        <v>0</v>
      </c>
      <c r="I177" s="29">
        <v>0</v>
      </c>
    </row>
    <row r="178" spans="1:9" ht="15.75" hidden="1" x14ac:dyDescent="0.25">
      <c r="A178" s="48" t="s">
        <v>169</v>
      </c>
      <c r="B178" s="32">
        <v>38534</v>
      </c>
      <c r="C178" s="76">
        <f t="shared" si="3"/>
        <v>1190</v>
      </c>
      <c r="D178" s="31">
        <v>12</v>
      </c>
      <c r="E178" s="31">
        <v>0</v>
      </c>
      <c r="F178" s="31">
        <v>0</v>
      </c>
      <c r="G178" s="31">
        <v>1178</v>
      </c>
      <c r="H178" s="29">
        <v>0</v>
      </c>
      <c r="I178" s="29">
        <v>0</v>
      </c>
    </row>
    <row r="179" spans="1:9" ht="15.75" hidden="1" x14ac:dyDescent="0.25">
      <c r="A179" s="48" t="s">
        <v>170</v>
      </c>
      <c r="B179" s="32">
        <v>38534</v>
      </c>
      <c r="C179" s="76">
        <f t="shared" si="3"/>
        <v>1190</v>
      </c>
      <c r="D179" s="31">
        <v>12</v>
      </c>
      <c r="E179" s="31">
        <v>0</v>
      </c>
      <c r="F179" s="31">
        <v>0</v>
      </c>
      <c r="G179" s="31">
        <v>1178</v>
      </c>
      <c r="H179" s="29">
        <v>0</v>
      </c>
      <c r="I179" s="29">
        <v>0</v>
      </c>
    </row>
    <row r="180" spans="1:9" ht="15.75" hidden="1" x14ac:dyDescent="0.25">
      <c r="A180" s="48" t="s">
        <v>171</v>
      </c>
      <c r="B180" s="32">
        <v>38534</v>
      </c>
      <c r="C180" s="76">
        <f t="shared" si="3"/>
        <v>799</v>
      </c>
      <c r="D180" s="31">
        <v>16</v>
      </c>
      <c r="E180" s="31">
        <v>0</v>
      </c>
      <c r="F180" s="31">
        <v>0</v>
      </c>
      <c r="G180" s="31">
        <v>783</v>
      </c>
      <c r="H180" s="29">
        <v>0</v>
      </c>
      <c r="I180" s="29">
        <v>0</v>
      </c>
    </row>
    <row r="181" spans="1:9" ht="15.75" hidden="1" x14ac:dyDescent="0.25">
      <c r="A181" s="48" t="s">
        <v>172</v>
      </c>
      <c r="B181" s="32">
        <v>38534</v>
      </c>
      <c r="C181" s="76">
        <f t="shared" si="3"/>
        <v>782</v>
      </c>
      <c r="D181" s="31">
        <v>16</v>
      </c>
      <c r="E181" s="31">
        <v>0</v>
      </c>
      <c r="F181" s="31">
        <v>0</v>
      </c>
      <c r="G181" s="31">
        <v>766</v>
      </c>
      <c r="H181" s="29">
        <v>0</v>
      </c>
      <c r="I181" s="29">
        <v>0</v>
      </c>
    </row>
    <row r="182" spans="1:9" ht="15.75" hidden="1" x14ac:dyDescent="0.25">
      <c r="A182" s="48" t="s">
        <v>173</v>
      </c>
      <c r="B182" s="32">
        <v>38534</v>
      </c>
      <c r="C182" s="76">
        <f t="shared" si="3"/>
        <v>1052</v>
      </c>
      <c r="D182" s="31">
        <v>15</v>
      </c>
      <c r="E182" s="31">
        <v>0</v>
      </c>
      <c r="F182" s="31">
        <v>0</v>
      </c>
      <c r="G182" s="31">
        <v>1037</v>
      </c>
      <c r="H182" s="29">
        <v>0</v>
      </c>
      <c r="I182" s="29">
        <v>0</v>
      </c>
    </row>
    <row r="183" spans="1:9" ht="15.75" hidden="1" x14ac:dyDescent="0.25">
      <c r="A183" s="48" t="s">
        <v>174</v>
      </c>
      <c r="B183" s="32">
        <v>38534</v>
      </c>
      <c r="C183" s="76">
        <f t="shared" si="3"/>
        <v>802</v>
      </c>
      <c r="D183" s="31">
        <v>23</v>
      </c>
      <c r="E183" s="31">
        <v>0</v>
      </c>
      <c r="F183" s="31">
        <v>0</v>
      </c>
      <c r="G183" s="31">
        <v>779</v>
      </c>
      <c r="H183" s="29">
        <v>0</v>
      </c>
      <c r="I183" s="29">
        <v>0</v>
      </c>
    </row>
    <row r="184" spans="1:9" ht="15.75" hidden="1" x14ac:dyDescent="0.25">
      <c r="A184" s="48" t="s">
        <v>175</v>
      </c>
      <c r="B184" s="32">
        <v>38534</v>
      </c>
      <c r="C184" s="76">
        <f t="shared" si="3"/>
        <v>771</v>
      </c>
      <c r="D184" s="31">
        <v>18</v>
      </c>
      <c r="E184" s="31">
        <v>0</v>
      </c>
      <c r="F184" s="31">
        <v>0</v>
      </c>
      <c r="G184" s="31">
        <v>753</v>
      </c>
      <c r="H184" s="29">
        <v>0</v>
      </c>
      <c r="I184" s="29">
        <v>0</v>
      </c>
    </row>
    <row r="185" spans="1:9" ht="15.75" hidden="1" x14ac:dyDescent="0.25">
      <c r="A185" s="48" t="s">
        <v>176</v>
      </c>
      <c r="B185" s="32">
        <v>38534</v>
      </c>
      <c r="C185" s="76">
        <f t="shared" si="3"/>
        <v>769</v>
      </c>
      <c r="D185" s="31">
        <v>19</v>
      </c>
      <c r="E185" s="31">
        <v>0</v>
      </c>
      <c r="F185" s="31">
        <v>0</v>
      </c>
      <c r="G185" s="31">
        <v>750</v>
      </c>
      <c r="H185" s="29">
        <v>0</v>
      </c>
      <c r="I185" s="29">
        <v>0</v>
      </c>
    </row>
    <row r="186" spans="1:9" ht="15.75" hidden="1" x14ac:dyDescent="0.25">
      <c r="A186" s="48" t="s">
        <v>177</v>
      </c>
      <c r="B186" s="32">
        <v>38534</v>
      </c>
      <c r="C186" s="76">
        <f t="shared" si="3"/>
        <v>825</v>
      </c>
      <c r="D186" s="31">
        <v>21</v>
      </c>
      <c r="E186" s="31">
        <v>0</v>
      </c>
      <c r="F186" s="31">
        <v>0</v>
      </c>
      <c r="G186" s="31">
        <v>804</v>
      </c>
      <c r="H186" s="29">
        <v>0</v>
      </c>
      <c r="I186" s="29">
        <v>0</v>
      </c>
    </row>
    <row r="187" spans="1:9" ht="15.75" hidden="1" x14ac:dyDescent="0.25">
      <c r="A187" s="48" t="s">
        <v>178</v>
      </c>
      <c r="B187" s="32">
        <v>38534</v>
      </c>
      <c r="C187" s="76">
        <f t="shared" si="3"/>
        <v>777</v>
      </c>
      <c r="D187" s="31">
        <v>20</v>
      </c>
      <c r="E187" s="31">
        <v>0</v>
      </c>
      <c r="F187" s="31">
        <v>0</v>
      </c>
      <c r="G187" s="31">
        <v>757</v>
      </c>
      <c r="H187" s="29">
        <v>0</v>
      </c>
      <c r="I187" s="29">
        <v>0</v>
      </c>
    </row>
    <row r="188" spans="1:9" ht="15.75" hidden="1" x14ac:dyDescent="0.25">
      <c r="A188" s="72" t="s">
        <v>863</v>
      </c>
      <c r="B188" s="30">
        <v>38534</v>
      </c>
      <c r="C188" s="76">
        <f t="shared" si="3"/>
        <v>769</v>
      </c>
      <c r="D188" s="73">
        <v>81</v>
      </c>
      <c r="E188" s="73">
        <v>0</v>
      </c>
      <c r="F188" s="73">
        <v>0</v>
      </c>
      <c r="G188" s="73">
        <v>688</v>
      </c>
      <c r="H188" s="73">
        <v>0</v>
      </c>
      <c r="I188" s="27"/>
    </row>
    <row r="189" spans="1:9" ht="15.75" hidden="1" x14ac:dyDescent="0.25">
      <c r="A189" s="48" t="s">
        <v>179</v>
      </c>
      <c r="B189" s="32">
        <v>38534</v>
      </c>
      <c r="C189" s="76">
        <f t="shared" si="3"/>
        <v>782</v>
      </c>
      <c r="D189" s="31">
        <v>29</v>
      </c>
      <c r="E189" s="31">
        <v>0</v>
      </c>
      <c r="F189" s="31">
        <v>0</v>
      </c>
      <c r="G189" s="31">
        <v>753</v>
      </c>
      <c r="H189" s="29">
        <v>0</v>
      </c>
      <c r="I189" s="29">
        <v>0</v>
      </c>
    </row>
    <row r="190" spans="1:9" ht="15.75" hidden="1" x14ac:dyDescent="0.25">
      <c r="A190" s="48" t="s">
        <v>818</v>
      </c>
      <c r="B190" s="32">
        <v>38534</v>
      </c>
      <c r="C190" s="76">
        <f t="shared" si="3"/>
        <v>1180</v>
      </c>
      <c r="D190" s="31">
        <v>12</v>
      </c>
      <c r="E190" s="31">
        <v>0</v>
      </c>
      <c r="F190" s="31">
        <v>0</v>
      </c>
      <c r="G190" s="31">
        <v>1168</v>
      </c>
      <c r="H190" s="29">
        <v>0</v>
      </c>
      <c r="I190" s="29">
        <v>0</v>
      </c>
    </row>
    <row r="191" spans="1:9" ht="15.75" hidden="1" x14ac:dyDescent="0.25">
      <c r="A191" s="48" t="s">
        <v>819</v>
      </c>
      <c r="B191" s="32">
        <v>38534</v>
      </c>
      <c r="C191" s="76">
        <f t="shared" si="3"/>
        <v>1218</v>
      </c>
      <c r="D191" s="31">
        <v>12</v>
      </c>
      <c r="E191" s="31">
        <v>0</v>
      </c>
      <c r="F191" s="31">
        <v>0</v>
      </c>
      <c r="G191" s="31">
        <v>1206</v>
      </c>
      <c r="H191" s="29">
        <v>0</v>
      </c>
      <c r="I191" s="29">
        <v>0</v>
      </c>
    </row>
    <row r="192" spans="1:9" ht="15.75" hidden="1" x14ac:dyDescent="0.25">
      <c r="A192" s="48" t="s">
        <v>180</v>
      </c>
      <c r="B192" s="32">
        <v>38534</v>
      </c>
      <c r="C192" s="76">
        <f t="shared" si="3"/>
        <v>1181</v>
      </c>
      <c r="D192" s="31">
        <v>12</v>
      </c>
      <c r="E192" s="31">
        <v>0</v>
      </c>
      <c r="F192" s="31">
        <v>0</v>
      </c>
      <c r="G192" s="31">
        <v>1169</v>
      </c>
      <c r="H192" s="29">
        <v>0</v>
      </c>
      <c r="I192" s="29">
        <v>0</v>
      </c>
    </row>
    <row r="193" spans="1:9" ht="15.75" hidden="1" x14ac:dyDescent="0.25">
      <c r="A193" s="48" t="s">
        <v>181</v>
      </c>
      <c r="B193" s="32">
        <v>38534</v>
      </c>
      <c r="C193" s="76">
        <f t="shared" si="3"/>
        <v>1199</v>
      </c>
      <c r="D193" s="31">
        <v>12</v>
      </c>
      <c r="E193" s="31">
        <v>0</v>
      </c>
      <c r="F193" s="31">
        <v>0</v>
      </c>
      <c r="G193" s="31">
        <v>1187</v>
      </c>
      <c r="H193" s="29">
        <v>0</v>
      </c>
      <c r="I193" s="29">
        <v>0</v>
      </c>
    </row>
    <row r="194" spans="1:9" ht="15.75" hidden="1" x14ac:dyDescent="0.25">
      <c r="A194" s="48" t="s">
        <v>182</v>
      </c>
      <c r="B194" s="32">
        <v>38534</v>
      </c>
      <c r="C194" s="76">
        <f t="shared" si="3"/>
        <v>1198</v>
      </c>
      <c r="D194" s="31">
        <v>12</v>
      </c>
      <c r="E194" s="31">
        <v>0</v>
      </c>
      <c r="F194" s="31">
        <v>0</v>
      </c>
      <c r="G194" s="31">
        <v>1186</v>
      </c>
      <c r="H194" s="29">
        <v>0</v>
      </c>
      <c r="I194" s="29">
        <v>0</v>
      </c>
    </row>
    <row r="195" spans="1:9" ht="15.75" hidden="1" x14ac:dyDescent="0.25">
      <c r="A195" s="48" t="s">
        <v>183</v>
      </c>
      <c r="B195" s="32">
        <v>38534</v>
      </c>
      <c r="C195" s="76">
        <f t="shared" si="3"/>
        <v>1231</v>
      </c>
      <c r="D195" s="31">
        <v>13</v>
      </c>
      <c r="E195" s="31">
        <v>0</v>
      </c>
      <c r="F195" s="31">
        <v>0</v>
      </c>
      <c r="G195" s="31">
        <v>1218</v>
      </c>
      <c r="H195" s="29">
        <v>0</v>
      </c>
      <c r="I195" s="29">
        <v>0</v>
      </c>
    </row>
    <row r="196" spans="1:9" ht="15.75" hidden="1" x14ac:dyDescent="0.25">
      <c r="A196" s="48" t="s">
        <v>184</v>
      </c>
      <c r="B196" s="32">
        <v>38534</v>
      </c>
      <c r="C196" s="76">
        <f t="shared" si="3"/>
        <v>1229</v>
      </c>
      <c r="D196" s="31">
        <v>13</v>
      </c>
      <c r="E196" s="31">
        <v>0</v>
      </c>
      <c r="F196" s="31">
        <v>0</v>
      </c>
      <c r="G196" s="31">
        <v>1216</v>
      </c>
      <c r="H196" s="29">
        <v>0</v>
      </c>
      <c r="I196" s="29">
        <v>0</v>
      </c>
    </row>
    <row r="197" spans="1:9" ht="15.75" hidden="1" x14ac:dyDescent="0.25">
      <c r="A197" s="48" t="s">
        <v>185</v>
      </c>
      <c r="B197" s="32">
        <v>38534</v>
      </c>
      <c r="C197" s="76">
        <f t="shared" si="3"/>
        <v>1677</v>
      </c>
      <c r="D197" s="31">
        <v>1431</v>
      </c>
      <c r="E197" s="31">
        <v>246</v>
      </c>
      <c r="F197" s="31">
        <v>0</v>
      </c>
      <c r="G197" s="31">
        <v>0</v>
      </c>
      <c r="H197" s="29">
        <v>0</v>
      </c>
      <c r="I197" s="29">
        <v>0</v>
      </c>
    </row>
    <row r="198" spans="1:9" ht="15.75" hidden="1" x14ac:dyDescent="0.25">
      <c r="A198" s="48" t="s">
        <v>820</v>
      </c>
      <c r="B198" s="32">
        <v>38534</v>
      </c>
      <c r="C198" s="76">
        <f t="shared" si="3"/>
        <v>261</v>
      </c>
      <c r="D198" s="31">
        <v>222</v>
      </c>
      <c r="E198" s="31">
        <v>0</v>
      </c>
      <c r="F198" s="31">
        <v>0</v>
      </c>
      <c r="G198" s="31">
        <v>39</v>
      </c>
      <c r="H198" s="29">
        <v>0</v>
      </c>
      <c r="I198" s="29">
        <v>0</v>
      </c>
    </row>
    <row r="199" spans="1:9" ht="15.75" hidden="1" x14ac:dyDescent="0.25">
      <c r="A199" s="48" t="s">
        <v>186</v>
      </c>
      <c r="B199" s="32">
        <v>38534</v>
      </c>
      <c r="C199" s="76">
        <f t="shared" si="3"/>
        <v>302</v>
      </c>
      <c r="D199" s="31">
        <v>302</v>
      </c>
      <c r="E199" s="31">
        <v>0</v>
      </c>
      <c r="F199" s="31">
        <v>0</v>
      </c>
      <c r="G199" s="31">
        <v>0</v>
      </c>
      <c r="H199" s="29">
        <v>0</v>
      </c>
      <c r="I199" s="29">
        <v>0</v>
      </c>
    </row>
    <row r="200" spans="1:9" ht="15.75" hidden="1" x14ac:dyDescent="0.25">
      <c r="A200" s="72" t="s">
        <v>430</v>
      </c>
      <c r="B200" s="30">
        <v>38534</v>
      </c>
      <c r="C200" s="76">
        <f t="shared" si="3"/>
        <v>207</v>
      </c>
      <c r="D200" s="73">
        <v>207</v>
      </c>
      <c r="E200" s="73">
        <v>0</v>
      </c>
      <c r="F200" s="73">
        <v>0</v>
      </c>
      <c r="G200" s="73">
        <v>0</v>
      </c>
      <c r="H200" s="73">
        <v>0</v>
      </c>
      <c r="I200" s="27"/>
    </row>
    <row r="201" spans="1:9" ht="15.75" hidden="1" x14ac:dyDescent="0.25">
      <c r="A201" s="48" t="s">
        <v>187</v>
      </c>
      <c r="B201" s="32">
        <v>38534</v>
      </c>
      <c r="C201" s="76">
        <f t="shared" si="3"/>
        <v>229</v>
      </c>
      <c r="D201" s="31">
        <v>229</v>
      </c>
      <c r="E201" s="31">
        <v>0</v>
      </c>
      <c r="F201" s="31">
        <v>0</v>
      </c>
      <c r="G201" s="31">
        <v>0</v>
      </c>
      <c r="H201" s="29">
        <v>0</v>
      </c>
      <c r="I201" s="29">
        <v>0</v>
      </c>
    </row>
    <row r="202" spans="1:9" ht="15.75" hidden="1" x14ac:dyDescent="0.25">
      <c r="A202" s="48" t="s">
        <v>188</v>
      </c>
      <c r="B202" s="32">
        <v>38534</v>
      </c>
      <c r="C202" s="76">
        <f t="shared" si="3"/>
        <v>1681</v>
      </c>
      <c r="D202" s="31">
        <v>851</v>
      </c>
      <c r="E202" s="31">
        <v>0</v>
      </c>
      <c r="F202" s="31">
        <v>830</v>
      </c>
      <c r="G202" s="31">
        <v>0</v>
      </c>
      <c r="H202" s="29">
        <v>0</v>
      </c>
      <c r="I202" s="29">
        <v>0</v>
      </c>
    </row>
    <row r="203" spans="1:9" ht="15.75" hidden="1" x14ac:dyDescent="0.25">
      <c r="A203" s="48" t="s">
        <v>189</v>
      </c>
      <c r="B203" s="32">
        <v>38534</v>
      </c>
      <c r="C203" s="76">
        <f t="shared" si="3"/>
        <v>398</v>
      </c>
      <c r="D203" s="31">
        <v>72</v>
      </c>
      <c r="E203" s="31">
        <v>0</v>
      </c>
      <c r="F203" s="31">
        <v>0</v>
      </c>
      <c r="G203" s="31">
        <v>326</v>
      </c>
      <c r="H203" s="29">
        <v>0</v>
      </c>
      <c r="I203" s="29">
        <v>0</v>
      </c>
    </row>
    <row r="204" spans="1:9" ht="15.75" hidden="1" x14ac:dyDescent="0.25">
      <c r="A204" s="48" t="s">
        <v>190</v>
      </c>
      <c r="B204" s="32">
        <v>38534</v>
      </c>
      <c r="C204" s="76">
        <f t="shared" si="3"/>
        <v>460</v>
      </c>
      <c r="D204" s="31">
        <v>337</v>
      </c>
      <c r="E204" s="31">
        <v>0</v>
      </c>
      <c r="F204" s="31">
        <v>0</v>
      </c>
      <c r="G204" s="31">
        <v>123</v>
      </c>
      <c r="H204" s="29">
        <v>0</v>
      </c>
      <c r="I204" s="29">
        <v>0</v>
      </c>
    </row>
    <row r="205" spans="1:9" ht="15.75" hidden="1" x14ac:dyDescent="0.25">
      <c r="A205" s="48" t="s">
        <v>761</v>
      </c>
      <c r="B205" s="32">
        <v>38534</v>
      </c>
      <c r="C205" s="76">
        <f t="shared" si="3"/>
        <v>655</v>
      </c>
      <c r="D205" s="31">
        <v>57</v>
      </c>
      <c r="E205" s="31">
        <v>0</v>
      </c>
      <c r="F205" s="31">
        <v>0</v>
      </c>
      <c r="G205" s="31">
        <v>598</v>
      </c>
      <c r="H205" s="29">
        <v>0</v>
      </c>
      <c r="I205" s="29">
        <v>0</v>
      </c>
    </row>
    <row r="206" spans="1:9" ht="15.75" hidden="1" x14ac:dyDescent="0.25">
      <c r="A206" s="48" t="s">
        <v>191</v>
      </c>
      <c r="B206" s="32">
        <v>38534</v>
      </c>
      <c r="C206" s="76">
        <f t="shared" si="3"/>
        <v>412</v>
      </c>
      <c r="D206" s="31">
        <v>412</v>
      </c>
      <c r="E206" s="31">
        <v>0</v>
      </c>
      <c r="F206" s="31">
        <v>0</v>
      </c>
      <c r="G206" s="31">
        <v>0</v>
      </c>
      <c r="H206" s="29">
        <v>0</v>
      </c>
      <c r="I206" s="29">
        <v>0</v>
      </c>
    </row>
    <row r="207" spans="1:9" ht="15.75" hidden="1" x14ac:dyDescent="0.25">
      <c r="A207" s="48" t="s">
        <v>192</v>
      </c>
      <c r="B207" s="32">
        <v>38534</v>
      </c>
      <c r="C207" s="76">
        <f t="shared" si="3"/>
        <v>2429</v>
      </c>
      <c r="D207" s="31">
        <v>1445</v>
      </c>
      <c r="E207" s="31">
        <v>984</v>
      </c>
      <c r="F207" s="31">
        <v>0</v>
      </c>
      <c r="G207" s="31">
        <v>0</v>
      </c>
      <c r="H207" s="29">
        <v>0</v>
      </c>
      <c r="I207" s="29">
        <v>0</v>
      </c>
    </row>
    <row r="208" spans="1:9" ht="15.75" hidden="1" x14ac:dyDescent="0.25">
      <c r="A208" s="48" t="s">
        <v>193</v>
      </c>
      <c r="B208" s="32">
        <v>38534</v>
      </c>
      <c r="C208" s="76">
        <f t="shared" si="3"/>
        <v>455</v>
      </c>
      <c r="D208" s="31">
        <v>455</v>
      </c>
      <c r="E208" s="31">
        <v>0</v>
      </c>
      <c r="F208" s="31">
        <v>0</v>
      </c>
      <c r="G208" s="31">
        <v>0</v>
      </c>
      <c r="H208" s="29">
        <v>0</v>
      </c>
      <c r="I208" s="29">
        <v>0</v>
      </c>
    </row>
    <row r="209" spans="1:9" ht="15.75" hidden="1" x14ac:dyDescent="0.25">
      <c r="A209" s="48" t="s">
        <v>194</v>
      </c>
      <c r="B209" s="32">
        <v>38534</v>
      </c>
      <c r="C209" s="76">
        <f t="shared" si="3"/>
        <v>335</v>
      </c>
      <c r="D209" s="31">
        <v>13</v>
      </c>
      <c r="E209" s="31">
        <v>0</v>
      </c>
      <c r="F209" s="31">
        <v>0</v>
      </c>
      <c r="G209" s="31">
        <v>322</v>
      </c>
      <c r="H209" s="29">
        <v>0</v>
      </c>
      <c r="I209" s="29">
        <v>0</v>
      </c>
    </row>
    <row r="210" spans="1:9" ht="15.75" hidden="1" x14ac:dyDescent="0.25">
      <c r="A210" s="48" t="s">
        <v>195</v>
      </c>
      <c r="B210" s="32">
        <v>38534</v>
      </c>
      <c r="C210" s="76">
        <f t="shared" si="3"/>
        <v>348</v>
      </c>
      <c r="D210" s="31">
        <v>348</v>
      </c>
      <c r="E210" s="31">
        <v>0</v>
      </c>
      <c r="F210" s="31">
        <v>0</v>
      </c>
      <c r="G210" s="31">
        <v>0</v>
      </c>
      <c r="H210" s="29">
        <v>0</v>
      </c>
      <c r="I210" s="29">
        <v>0</v>
      </c>
    </row>
    <row r="211" spans="1:9" ht="15.75" hidden="1" x14ac:dyDescent="0.25">
      <c r="A211" s="48" t="s">
        <v>196</v>
      </c>
      <c r="B211" s="32">
        <v>38534</v>
      </c>
      <c r="C211" s="76">
        <f t="shared" si="3"/>
        <v>832</v>
      </c>
      <c r="D211" s="31">
        <v>832</v>
      </c>
      <c r="E211" s="31">
        <v>0</v>
      </c>
      <c r="F211" s="31">
        <v>0</v>
      </c>
      <c r="G211" s="31">
        <v>0</v>
      </c>
      <c r="H211" s="29">
        <v>0</v>
      </c>
      <c r="I211" s="29">
        <v>0</v>
      </c>
    </row>
    <row r="212" spans="1:9" ht="15.75" hidden="1" x14ac:dyDescent="0.25">
      <c r="A212" s="48" t="s">
        <v>197</v>
      </c>
      <c r="B212" s="32">
        <v>38534</v>
      </c>
      <c r="C212" s="76">
        <f t="shared" ref="C212:C275" si="4">SUM(D212:I212)</f>
        <v>364</v>
      </c>
      <c r="D212" s="31">
        <v>364</v>
      </c>
      <c r="E212" s="31">
        <v>0</v>
      </c>
      <c r="F212" s="31">
        <v>0</v>
      </c>
      <c r="G212" s="31">
        <v>0</v>
      </c>
      <c r="H212" s="29">
        <v>0</v>
      </c>
      <c r="I212" s="29">
        <v>0</v>
      </c>
    </row>
    <row r="213" spans="1:9" ht="15.75" hidden="1" x14ac:dyDescent="0.25">
      <c r="A213" s="48" t="s">
        <v>198</v>
      </c>
      <c r="B213" s="32">
        <v>38534</v>
      </c>
      <c r="C213" s="76">
        <f t="shared" si="4"/>
        <v>271</v>
      </c>
      <c r="D213" s="31">
        <v>220</v>
      </c>
      <c r="E213" s="31">
        <v>0</v>
      </c>
      <c r="F213" s="31">
        <v>0</v>
      </c>
      <c r="G213" s="31">
        <v>51</v>
      </c>
      <c r="H213" s="29">
        <v>0</v>
      </c>
      <c r="I213" s="29">
        <v>0</v>
      </c>
    </row>
    <row r="214" spans="1:9" ht="15.75" hidden="1" x14ac:dyDescent="0.25">
      <c r="A214" s="48" t="s">
        <v>199</v>
      </c>
      <c r="B214" s="32">
        <v>38534</v>
      </c>
      <c r="C214" s="76">
        <f t="shared" si="4"/>
        <v>3271</v>
      </c>
      <c r="D214" s="31">
        <v>1565</v>
      </c>
      <c r="E214" s="31">
        <v>1706</v>
      </c>
      <c r="F214" s="31">
        <v>0</v>
      </c>
      <c r="G214" s="31">
        <v>0</v>
      </c>
      <c r="H214" s="29">
        <v>0</v>
      </c>
      <c r="I214" s="29">
        <v>0</v>
      </c>
    </row>
    <row r="215" spans="1:9" ht="15.75" hidden="1" x14ac:dyDescent="0.25">
      <c r="A215" s="48" t="s">
        <v>200</v>
      </c>
      <c r="B215" s="32">
        <v>38534</v>
      </c>
      <c r="C215" s="76">
        <f t="shared" si="4"/>
        <v>1023</v>
      </c>
      <c r="D215" s="31">
        <v>1023</v>
      </c>
      <c r="E215" s="31">
        <v>0</v>
      </c>
      <c r="F215" s="31">
        <v>0</v>
      </c>
      <c r="G215" s="31">
        <v>0</v>
      </c>
      <c r="H215" s="29">
        <v>0</v>
      </c>
      <c r="I215" s="29">
        <v>0</v>
      </c>
    </row>
    <row r="216" spans="1:9" ht="15.75" hidden="1" x14ac:dyDescent="0.25">
      <c r="A216" s="48" t="s">
        <v>201</v>
      </c>
      <c r="B216" s="32">
        <v>38534</v>
      </c>
      <c r="C216" s="76">
        <f t="shared" si="4"/>
        <v>447</v>
      </c>
      <c r="D216" s="31">
        <v>447</v>
      </c>
      <c r="E216" s="31">
        <v>0</v>
      </c>
      <c r="F216" s="31">
        <v>0</v>
      </c>
      <c r="G216" s="31">
        <v>0</v>
      </c>
      <c r="H216" s="29">
        <v>0</v>
      </c>
      <c r="I216" s="29">
        <v>0</v>
      </c>
    </row>
    <row r="217" spans="1:9" ht="15.75" hidden="1" x14ac:dyDescent="0.25">
      <c r="A217" s="48" t="s">
        <v>202</v>
      </c>
      <c r="B217" s="32">
        <v>38534</v>
      </c>
      <c r="C217" s="76">
        <f t="shared" si="4"/>
        <v>715</v>
      </c>
      <c r="D217" s="31">
        <v>22</v>
      </c>
      <c r="E217" s="31">
        <v>0</v>
      </c>
      <c r="F217" s="31">
        <v>0</v>
      </c>
      <c r="G217" s="31">
        <v>693</v>
      </c>
      <c r="H217" s="29">
        <v>0</v>
      </c>
      <c r="I217" s="29">
        <v>0</v>
      </c>
    </row>
    <row r="218" spans="1:9" ht="15.75" hidden="1" x14ac:dyDescent="0.25">
      <c r="A218" s="48" t="s">
        <v>203</v>
      </c>
      <c r="B218" s="32">
        <v>38534</v>
      </c>
      <c r="C218" s="76">
        <f t="shared" si="4"/>
        <v>433</v>
      </c>
      <c r="D218" s="31">
        <v>433</v>
      </c>
      <c r="E218" s="31">
        <v>0</v>
      </c>
      <c r="F218" s="31">
        <v>0</v>
      </c>
      <c r="G218" s="31">
        <v>0</v>
      </c>
      <c r="H218" s="29">
        <v>0</v>
      </c>
      <c r="I218" s="29">
        <v>0</v>
      </c>
    </row>
    <row r="219" spans="1:9" ht="15.75" hidden="1" x14ac:dyDescent="0.25">
      <c r="A219" s="48" t="s">
        <v>204</v>
      </c>
      <c r="B219" s="32">
        <v>38534</v>
      </c>
      <c r="C219" s="76">
        <f t="shared" si="4"/>
        <v>1783</v>
      </c>
      <c r="D219" s="31">
        <v>1539</v>
      </c>
      <c r="E219" s="31">
        <v>244</v>
      </c>
      <c r="F219" s="31">
        <v>0</v>
      </c>
      <c r="G219" s="31">
        <v>0</v>
      </c>
      <c r="H219" s="29">
        <v>0</v>
      </c>
      <c r="I219" s="29">
        <v>0</v>
      </c>
    </row>
    <row r="220" spans="1:9" ht="15.75" hidden="1" x14ac:dyDescent="0.25">
      <c r="A220" s="48" t="s">
        <v>205</v>
      </c>
      <c r="B220" s="32">
        <v>38534</v>
      </c>
      <c r="C220" s="76">
        <f t="shared" si="4"/>
        <v>475</v>
      </c>
      <c r="D220" s="31">
        <v>475</v>
      </c>
      <c r="E220" s="31">
        <v>0</v>
      </c>
      <c r="F220" s="31">
        <v>0</v>
      </c>
      <c r="G220" s="31">
        <v>0</v>
      </c>
      <c r="H220" s="29">
        <v>0</v>
      </c>
      <c r="I220" s="29">
        <v>0</v>
      </c>
    </row>
    <row r="221" spans="1:9" ht="15.75" hidden="1" x14ac:dyDescent="0.25">
      <c r="A221" s="48" t="s">
        <v>206</v>
      </c>
      <c r="B221" s="32">
        <v>38534</v>
      </c>
      <c r="C221" s="76">
        <f t="shared" si="4"/>
        <v>888</v>
      </c>
      <c r="D221" s="31">
        <v>168</v>
      </c>
      <c r="E221" s="31">
        <v>0</v>
      </c>
      <c r="F221" s="31">
        <v>0</v>
      </c>
      <c r="G221" s="31">
        <v>720</v>
      </c>
      <c r="H221" s="29">
        <v>0</v>
      </c>
      <c r="I221" s="29">
        <v>0</v>
      </c>
    </row>
    <row r="222" spans="1:9" ht="15.75" hidden="1" x14ac:dyDescent="0.25">
      <c r="A222" s="48" t="s">
        <v>207</v>
      </c>
      <c r="B222" s="32">
        <v>38534</v>
      </c>
      <c r="C222" s="76">
        <f t="shared" si="4"/>
        <v>726</v>
      </c>
      <c r="D222" s="31">
        <v>14</v>
      </c>
      <c r="E222" s="31">
        <v>0</v>
      </c>
      <c r="F222" s="31">
        <v>0</v>
      </c>
      <c r="G222" s="31">
        <v>712</v>
      </c>
      <c r="H222" s="29">
        <v>0</v>
      </c>
      <c r="I222" s="29">
        <v>0</v>
      </c>
    </row>
    <row r="223" spans="1:9" ht="15.75" hidden="1" x14ac:dyDescent="0.25">
      <c r="A223" s="48" t="s">
        <v>208</v>
      </c>
      <c r="B223" s="32">
        <v>38534</v>
      </c>
      <c r="C223" s="76">
        <f t="shared" si="4"/>
        <v>1765</v>
      </c>
      <c r="D223" s="31">
        <v>1327</v>
      </c>
      <c r="E223" s="31">
        <v>295</v>
      </c>
      <c r="F223" s="31">
        <v>143</v>
      </c>
      <c r="G223" s="31">
        <v>0</v>
      </c>
      <c r="H223" s="29">
        <v>0</v>
      </c>
      <c r="I223" s="29">
        <v>0</v>
      </c>
    </row>
    <row r="224" spans="1:9" ht="15.75" hidden="1" x14ac:dyDescent="0.25">
      <c r="A224" s="48" t="s">
        <v>209</v>
      </c>
      <c r="B224" s="32">
        <v>38534</v>
      </c>
      <c r="C224" s="76">
        <f t="shared" si="4"/>
        <v>1934</v>
      </c>
      <c r="D224" s="31">
        <v>1426</v>
      </c>
      <c r="E224" s="31">
        <v>508</v>
      </c>
      <c r="F224" s="31">
        <v>0</v>
      </c>
      <c r="G224" s="31">
        <v>0</v>
      </c>
      <c r="H224" s="29">
        <v>0</v>
      </c>
      <c r="I224" s="29">
        <v>0</v>
      </c>
    </row>
    <row r="225" spans="1:9" ht="15.75" hidden="1" x14ac:dyDescent="0.25">
      <c r="A225" s="48" t="s">
        <v>210</v>
      </c>
      <c r="B225" s="32">
        <v>38534</v>
      </c>
      <c r="C225" s="76">
        <f t="shared" si="4"/>
        <v>636</v>
      </c>
      <c r="D225" s="31">
        <v>12</v>
      </c>
      <c r="E225" s="31">
        <v>0</v>
      </c>
      <c r="F225" s="31">
        <v>0</v>
      </c>
      <c r="G225" s="31">
        <v>624</v>
      </c>
      <c r="H225" s="29">
        <v>0</v>
      </c>
      <c r="I225" s="29">
        <v>0</v>
      </c>
    </row>
    <row r="226" spans="1:9" ht="15.75" hidden="1" x14ac:dyDescent="0.25">
      <c r="A226" s="48" t="s">
        <v>211</v>
      </c>
      <c r="B226" s="32">
        <v>38534</v>
      </c>
      <c r="C226" s="76">
        <f t="shared" si="4"/>
        <v>650</v>
      </c>
      <c r="D226" s="31">
        <v>650</v>
      </c>
      <c r="E226" s="31">
        <v>0</v>
      </c>
      <c r="F226" s="31">
        <v>0</v>
      </c>
      <c r="G226" s="31">
        <v>0</v>
      </c>
      <c r="H226" s="29">
        <v>0</v>
      </c>
      <c r="I226" s="29">
        <v>0</v>
      </c>
    </row>
    <row r="227" spans="1:9" ht="15.75" hidden="1" x14ac:dyDescent="0.25">
      <c r="A227" s="48" t="s">
        <v>212</v>
      </c>
      <c r="B227" s="32">
        <v>38534</v>
      </c>
      <c r="C227" s="76">
        <f t="shared" si="4"/>
        <v>838</v>
      </c>
      <c r="D227" s="31">
        <v>12</v>
      </c>
      <c r="E227" s="31">
        <v>0</v>
      </c>
      <c r="F227" s="31">
        <v>0</v>
      </c>
      <c r="G227" s="31">
        <v>826</v>
      </c>
      <c r="H227" s="29">
        <v>0</v>
      </c>
      <c r="I227" s="29">
        <v>0</v>
      </c>
    </row>
    <row r="228" spans="1:9" ht="15.75" hidden="1" x14ac:dyDescent="0.25">
      <c r="A228" s="48" t="s">
        <v>213</v>
      </c>
      <c r="B228" s="32">
        <v>38534</v>
      </c>
      <c r="C228" s="76">
        <f t="shared" si="4"/>
        <v>545</v>
      </c>
      <c r="D228" s="31">
        <v>545</v>
      </c>
      <c r="E228" s="31">
        <v>0</v>
      </c>
      <c r="F228" s="31">
        <v>0</v>
      </c>
      <c r="G228" s="31">
        <v>0</v>
      </c>
      <c r="H228" s="29">
        <v>0</v>
      </c>
      <c r="I228" s="29">
        <v>0</v>
      </c>
    </row>
    <row r="229" spans="1:9" ht="15.75" hidden="1" x14ac:dyDescent="0.25">
      <c r="A229" s="48" t="s">
        <v>214</v>
      </c>
      <c r="B229" s="32">
        <v>38534</v>
      </c>
      <c r="C229" s="76">
        <f t="shared" si="4"/>
        <v>1240</v>
      </c>
      <c r="D229" s="31">
        <v>213</v>
      </c>
      <c r="E229" s="31">
        <v>0</v>
      </c>
      <c r="F229" s="31">
        <v>0</v>
      </c>
      <c r="G229" s="31">
        <v>1027</v>
      </c>
      <c r="H229" s="29">
        <v>0</v>
      </c>
      <c r="I229" s="29">
        <v>0</v>
      </c>
    </row>
    <row r="230" spans="1:9" ht="15.75" hidden="1" x14ac:dyDescent="0.25">
      <c r="A230" s="48" t="s">
        <v>215</v>
      </c>
      <c r="B230" s="32">
        <v>38534</v>
      </c>
      <c r="C230" s="76">
        <f t="shared" si="4"/>
        <v>339</v>
      </c>
      <c r="D230" s="31">
        <v>13</v>
      </c>
      <c r="E230" s="31">
        <v>0</v>
      </c>
      <c r="F230" s="31">
        <v>0</v>
      </c>
      <c r="G230" s="31">
        <v>326</v>
      </c>
      <c r="H230" s="29">
        <v>0</v>
      </c>
      <c r="I230" s="29">
        <v>0</v>
      </c>
    </row>
    <row r="231" spans="1:9" ht="15.75" hidden="1" x14ac:dyDescent="0.25">
      <c r="A231" s="48" t="s">
        <v>216</v>
      </c>
      <c r="B231" s="32">
        <v>38534</v>
      </c>
      <c r="C231" s="76">
        <f t="shared" si="4"/>
        <v>968</v>
      </c>
      <c r="D231" s="31">
        <v>892</v>
      </c>
      <c r="E231" s="31">
        <v>0</v>
      </c>
      <c r="F231" s="31">
        <v>76</v>
      </c>
      <c r="G231" s="31">
        <v>0</v>
      </c>
      <c r="H231" s="29">
        <v>0</v>
      </c>
      <c r="I231" s="29">
        <v>0</v>
      </c>
    </row>
    <row r="232" spans="1:9" ht="15.75" hidden="1" x14ac:dyDescent="0.25">
      <c r="A232" s="48" t="s">
        <v>217</v>
      </c>
      <c r="B232" s="32">
        <v>38534</v>
      </c>
      <c r="C232" s="76">
        <f t="shared" si="4"/>
        <v>773</v>
      </c>
      <c r="D232" s="31">
        <v>12</v>
      </c>
      <c r="E232" s="31">
        <v>0</v>
      </c>
      <c r="F232" s="31">
        <v>0</v>
      </c>
      <c r="G232" s="31">
        <v>761</v>
      </c>
      <c r="H232" s="29">
        <v>0</v>
      </c>
      <c r="I232" s="29">
        <v>0</v>
      </c>
    </row>
    <row r="233" spans="1:9" ht="15.75" hidden="1" x14ac:dyDescent="0.25">
      <c r="A233" s="48" t="s">
        <v>218</v>
      </c>
      <c r="B233" s="32">
        <v>38534</v>
      </c>
      <c r="C233" s="76">
        <f t="shared" si="4"/>
        <v>1308</v>
      </c>
      <c r="D233" s="31">
        <v>1308</v>
      </c>
      <c r="E233" s="31">
        <v>0</v>
      </c>
      <c r="F233" s="31">
        <v>0</v>
      </c>
      <c r="G233" s="31">
        <v>0</v>
      </c>
      <c r="H233" s="29">
        <v>0</v>
      </c>
      <c r="I233" s="29">
        <v>0</v>
      </c>
    </row>
    <row r="234" spans="1:9" ht="15.75" hidden="1" x14ac:dyDescent="0.25">
      <c r="A234" s="48" t="s">
        <v>219</v>
      </c>
      <c r="B234" s="32">
        <v>38534</v>
      </c>
      <c r="C234" s="76">
        <f t="shared" si="4"/>
        <v>2344</v>
      </c>
      <c r="D234" s="31">
        <v>691</v>
      </c>
      <c r="E234" s="31">
        <v>896</v>
      </c>
      <c r="F234" s="31">
        <v>0</v>
      </c>
      <c r="G234" s="31">
        <v>757</v>
      </c>
      <c r="H234" s="29">
        <v>0</v>
      </c>
      <c r="I234" s="29">
        <v>0</v>
      </c>
    </row>
    <row r="235" spans="1:9" ht="15.75" hidden="1" x14ac:dyDescent="0.25">
      <c r="A235" s="48" t="s">
        <v>513</v>
      </c>
      <c r="B235" s="32">
        <v>38534</v>
      </c>
      <c r="C235" s="76">
        <f t="shared" si="4"/>
        <v>1016</v>
      </c>
      <c r="D235" s="31">
        <v>78</v>
      </c>
      <c r="E235" s="31">
        <v>0</v>
      </c>
      <c r="F235" s="31">
        <v>0</v>
      </c>
      <c r="G235" s="31">
        <v>938</v>
      </c>
      <c r="H235" s="29">
        <v>0</v>
      </c>
      <c r="I235" s="29">
        <v>0</v>
      </c>
    </row>
    <row r="236" spans="1:9" ht="15.75" hidden="1" x14ac:dyDescent="0.25">
      <c r="A236" s="48" t="s">
        <v>220</v>
      </c>
      <c r="B236" s="32">
        <v>38534</v>
      </c>
      <c r="C236" s="76">
        <f t="shared" si="4"/>
        <v>506</v>
      </c>
      <c r="D236" s="31">
        <v>91</v>
      </c>
      <c r="E236" s="31">
        <v>0</v>
      </c>
      <c r="F236" s="31">
        <v>0</v>
      </c>
      <c r="G236" s="31">
        <v>415</v>
      </c>
      <c r="H236" s="29">
        <v>0</v>
      </c>
      <c r="I236" s="29">
        <v>0</v>
      </c>
    </row>
    <row r="237" spans="1:9" ht="15.75" hidden="1" x14ac:dyDescent="0.25">
      <c r="A237" s="48" t="s">
        <v>221</v>
      </c>
      <c r="B237" s="32">
        <v>38534</v>
      </c>
      <c r="C237" s="76">
        <f t="shared" si="4"/>
        <v>2669</v>
      </c>
      <c r="D237" s="31">
        <v>1517</v>
      </c>
      <c r="E237" s="31">
        <v>1152</v>
      </c>
      <c r="F237" s="31">
        <v>0</v>
      </c>
      <c r="G237" s="31">
        <v>0</v>
      </c>
      <c r="H237" s="29">
        <v>0</v>
      </c>
      <c r="I237" s="29">
        <v>0</v>
      </c>
    </row>
    <row r="238" spans="1:9" ht="15.75" hidden="1" x14ac:dyDescent="0.25">
      <c r="A238" s="48" t="s">
        <v>222</v>
      </c>
      <c r="B238" s="32">
        <v>38534</v>
      </c>
      <c r="C238" s="76">
        <f t="shared" si="4"/>
        <v>434</v>
      </c>
      <c r="D238" s="31">
        <v>434</v>
      </c>
      <c r="E238" s="31">
        <v>0</v>
      </c>
      <c r="F238" s="31">
        <v>0</v>
      </c>
      <c r="G238" s="31">
        <v>0</v>
      </c>
      <c r="H238" s="29">
        <v>0</v>
      </c>
      <c r="I238" s="29">
        <v>0</v>
      </c>
    </row>
    <row r="239" spans="1:9" ht="15.75" hidden="1" x14ac:dyDescent="0.25">
      <c r="A239" s="48" t="s">
        <v>223</v>
      </c>
      <c r="B239" s="32">
        <v>38534</v>
      </c>
      <c r="C239" s="76">
        <f t="shared" si="4"/>
        <v>309</v>
      </c>
      <c r="D239" s="31">
        <v>309</v>
      </c>
      <c r="E239" s="31">
        <v>0</v>
      </c>
      <c r="F239" s="31">
        <v>0</v>
      </c>
      <c r="G239" s="31">
        <v>0</v>
      </c>
      <c r="H239" s="29">
        <v>0</v>
      </c>
      <c r="I239" s="29">
        <v>0</v>
      </c>
    </row>
    <row r="240" spans="1:9" ht="15.75" hidden="1" x14ac:dyDescent="0.25">
      <c r="A240" s="48" t="s">
        <v>224</v>
      </c>
      <c r="B240" s="32">
        <v>38534</v>
      </c>
      <c r="C240" s="76">
        <f t="shared" si="4"/>
        <v>824</v>
      </c>
      <c r="D240" s="31">
        <v>20</v>
      </c>
      <c r="E240" s="31">
        <v>0</v>
      </c>
      <c r="F240" s="31">
        <v>0</v>
      </c>
      <c r="G240" s="31">
        <v>804</v>
      </c>
      <c r="H240" s="29">
        <v>0</v>
      </c>
      <c r="I240" s="29">
        <v>0</v>
      </c>
    </row>
    <row r="241" spans="1:9" ht="15.75" x14ac:dyDescent="0.25">
      <c r="A241" s="48" t="s">
        <v>225</v>
      </c>
      <c r="B241" s="32">
        <v>38534</v>
      </c>
      <c r="C241" s="76">
        <f t="shared" si="4"/>
        <v>494</v>
      </c>
      <c r="D241" s="31">
        <v>13</v>
      </c>
      <c r="E241" s="31">
        <v>0</v>
      </c>
      <c r="F241" s="31">
        <v>0</v>
      </c>
      <c r="G241" s="31">
        <v>481</v>
      </c>
      <c r="H241" s="29">
        <v>0</v>
      </c>
      <c r="I241" s="29">
        <v>0</v>
      </c>
    </row>
    <row r="242" spans="1:9" ht="15.75" hidden="1" x14ac:dyDescent="0.25">
      <c r="A242" s="48" t="s">
        <v>226</v>
      </c>
      <c r="B242" s="32">
        <v>38534</v>
      </c>
      <c r="C242" s="76">
        <f t="shared" si="4"/>
        <v>2623</v>
      </c>
      <c r="D242" s="31">
        <v>850</v>
      </c>
      <c r="E242" s="31">
        <v>0</v>
      </c>
      <c r="F242" s="31">
        <v>1773</v>
      </c>
      <c r="G242" s="31">
        <v>0</v>
      </c>
      <c r="H242" s="29">
        <v>0</v>
      </c>
      <c r="I242" s="29">
        <v>0</v>
      </c>
    </row>
    <row r="243" spans="1:9" ht="15.75" hidden="1" x14ac:dyDescent="0.25">
      <c r="A243" s="48" t="s">
        <v>227</v>
      </c>
      <c r="B243" s="32">
        <v>38534</v>
      </c>
      <c r="C243" s="76">
        <f t="shared" si="4"/>
        <v>2317</v>
      </c>
      <c r="D243" s="31">
        <v>865</v>
      </c>
      <c r="E243" s="31">
        <v>0</v>
      </c>
      <c r="F243" s="31">
        <v>1452</v>
      </c>
      <c r="G243" s="31">
        <v>0</v>
      </c>
      <c r="H243" s="29">
        <v>0</v>
      </c>
      <c r="I243" s="29">
        <v>0</v>
      </c>
    </row>
    <row r="244" spans="1:9" ht="15.75" hidden="1" x14ac:dyDescent="0.25">
      <c r="A244" s="48" t="s">
        <v>228</v>
      </c>
      <c r="B244" s="32">
        <v>38534</v>
      </c>
      <c r="C244" s="76">
        <f t="shared" si="4"/>
        <v>317</v>
      </c>
      <c r="D244" s="31">
        <v>317</v>
      </c>
      <c r="E244" s="31">
        <v>0</v>
      </c>
      <c r="F244" s="31">
        <v>0</v>
      </c>
      <c r="G244" s="31">
        <v>0</v>
      </c>
      <c r="H244" s="29">
        <v>0</v>
      </c>
      <c r="I244" s="29">
        <v>0</v>
      </c>
    </row>
    <row r="245" spans="1:9" ht="15.75" hidden="1" x14ac:dyDescent="0.25">
      <c r="A245" s="48" t="s">
        <v>229</v>
      </c>
      <c r="B245" s="32">
        <v>38534</v>
      </c>
      <c r="C245" s="76">
        <f t="shared" si="4"/>
        <v>787</v>
      </c>
      <c r="D245" s="31">
        <v>787</v>
      </c>
      <c r="E245" s="31">
        <v>0</v>
      </c>
      <c r="F245" s="31">
        <v>0</v>
      </c>
      <c r="G245" s="31">
        <v>0</v>
      </c>
      <c r="H245" s="29">
        <v>0</v>
      </c>
      <c r="I245" s="29">
        <v>0</v>
      </c>
    </row>
    <row r="246" spans="1:9" ht="15.75" hidden="1" x14ac:dyDescent="0.25">
      <c r="A246" s="47" t="s">
        <v>230</v>
      </c>
      <c r="B246" s="30">
        <v>38534</v>
      </c>
      <c r="C246" s="76">
        <f t="shared" si="4"/>
        <v>2659</v>
      </c>
      <c r="D246" s="29">
        <v>474</v>
      </c>
      <c r="E246" s="29">
        <v>0</v>
      </c>
      <c r="F246" s="29">
        <v>0</v>
      </c>
      <c r="G246" s="29">
        <v>0</v>
      </c>
      <c r="H246" s="29">
        <v>0</v>
      </c>
      <c r="I246" s="29">
        <v>2185</v>
      </c>
    </row>
    <row r="247" spans="1:9" ht="15.75" hidden="1" x14ac:dyDescent="0.25">
      <c r="A247" s="48" t="s">
        <v>231</v>
      </c>
      <c r="B247" s="32">
        <v>38534</v>
      </c>
      <c r="C247" s="76">
        <f t="shared" si="4"/>
        <v>401</v>
      </c>
      <c r="D247" s="31">
        <v>16</v>
      </c>
      <c r="E247" s="31">
        <v>0</v>
      </c>
      <c r="F247" s="31">
        <v>0</v>
      </c>
      <c r="G247" s="31">
        <v>385</v>
      </c>
      <c r="H247" s="29">
        <v>0</v>
      </c>
      <c r="I247" s="29">
        <v>0</v>
      </c>
    </row>
    <row r="248" spans="1:9" ht="15.75" hidden="1" x14ac:dyDescent="0.25">
      <c r="A248" s="48" t="s">
        <v>232</v>
      </c>
      <c r="B248" s="32">
        <v>38534</v>
      </c>
      <c r="C248" s="76">
        <f t="shared" si="4"/>
        <v>536</v>
      </c>
      <c r="D248" s="31">
        <v>17</v>
      </c>
      <c r="E248" s="31">
        <v>0</v>
      </c>
      <c r="F248" s="31">
        <v>0</v>
      </c>
      <c r="G248" s="31">
        <v>519</v>
      </c>
      <c r="H248" s="29">
        <v>0</v>
      </c>
      <c r="I248" s="29">
        <v>0</v>
      </c>
    </row>
    <row r="249" spans="1:9" ht="15.75" hidden="1" x14ac:dyDescent="0.25">
      <c r="A249" s="48" t="s">
        <v>233</v>
      </c>
      <c r="B249" s="32">
        <v>38534</v>
      </c>
      <c r="C249" s="76">
        <f t="shared" si="4"/>
        <v>644</v>
      </c>
      <c r="D249" s="31">
        <v>644</v>
      </c>
      <c r="E249" s="31">
        <v>0</v>
      </c>
      <c r="F249" s="31">
        <v>0</v>
      </c>
      <c r="G249" s="31">
        <v>0</v>
      </c>
      <c r="H249" s="29">
        <v>0</v>
      </c>
      <c r="I249" s="29">
        <v>0</v>
      </c>
    </row>
    <row r="250" spans="1:9" ht="15.75" hidden="1" x14ac:dyDescent="0.25">
      <c r="A250" s="48" t="s">
        <v>234</v>
      </c>
      <c r="B250" s="32">
        <v>38534</v>
      </c>
      <c r="C250" s="76">
        <f t="shared" si="4"/>
        <v>128</v>
      </c>
      <c r="D250" s="31">
        <v>128</v>
      </c>
      <c r="E250" s="31">
        <v>0</v>
      </c>
      <c r="F250" s="31">
        <v>0</v>
      </c>
      <c r="G250" s="31">
        <v>0</v>
      </c>
      <c r="H250" s="29">
        <v>0</v>
      </c>
      <c r="I250" s="29">
        <v>0</v>
      </c>
    </row>
    <row r="251" spans="1:9" ht="15.75" hidden="1" x14ac:dyDescent="0.25">
      <c r="A251" s="48" t="s">
        <v>558</v>
      </c>
      <c r="B251" s="32">
        <v>38534</v>
      </c>
      <c r="C251" s="76">
        <f t="shared" si="4"/>
        <v>2278</v>
      </c>
      <c r="D251" s="31">
        <f>1491-20</f>
        <v>1471</v>
      </c>
      <c r="E251" s="31">
        <v>807</v>
      </c>
      <c r="F251" s="31">
        <v>0</v>
      </c>
      <c r="G251" s="31">
        <v>0</v>
      </c>
      <c r="H251" s="29">
        <v>0</v>
      </c>
      <c r="I251" s="29">
        <v>0</v>
      </c>
    </row>
    <row r="252" spans="1:9" ht="15.75" hidden="1" x14ac:dyDescent="0.25">
      <c r="A252" s="48" t="s">
        <v>235</v>
      </c>
      <c r="B252" s="32">
        <v>38534</v>
      </c>
      <c r="C252" s="76">
        <f t="shared" si="4"/>
        <v>1213</v>
      </c>
      <c r="D252" s="31">
        <v>856</v>
      </c>
      <c r="E252" s="31">
        <v>0</v>
      </c>
      <c r="F252" s="31">
        <v>357</v>
      </c>
      <c r="G252" s="31">
        <v>0</v>
      </c>
      <c r="H252" s="29">
        <v>0</v>
      </c>
      <c r="I252" s="29">
        <v>0</v>
      </c>
    </row>
    <row r="253" spans="1:9" ht="15.75" hidden="1" x14ac:dyDescent="0.25">
      <c r="A253" s="48" t="s">
        <v>236</v>
      </c>
      <c r="B253" s="32">
        <v>38534</v>
      </c>
      <c r="C253" s="76">
        <f t="shared" si="4"/>
        <v>591</v>
      </c>
      <c r="D253" s="31">
        <v>591</v>
      </c>
      <c r="E253" s="31">
        <v>0</v>
      </c>
      <c r="F253" s="31">
        <v>0</v>
      </c>
      <c r="G253" s="31">
        <v>0</v>
      </c>
      <c r="H253" s="29">
        <v>0</v>
      </c>
      <c r="I253" s="29">
        <v>0</v>
      </c>
    </row>
    <row r="254" spans="1:9" ht="15.75" hidden="1" x14ac:dyDescent="0.25">
      <c r="A254" s="48" t="s">
        <v>237</v>
      </c>
      <c r="B254" s="32">
        <v>38534</v>
      </c>
      <c r="C254" s="76">
        <f t="shared" si="4"/>
        <v>1964</v>
      </c>
      <c r="D254" s="31">
        <v>1310</v>
      </c>
      <c r="E254" s="31">
        <v>490</v>
      </c>
      <c r="F254" s="31">
        <v>164</v>
      </c>
      <c r="G254" s="31">
        <v>0</v>
      </c>
      <c r="H254" s="29">
        <v>0</v>
      </c>
      <c r="I254" s="29">
        <v>0</v>
      </c>
    </row>
    <row r="255" spans="1:9" ht="15.75" hidden="1" x14ac:dyDescent="0.25">
      <c r="A255" s="48" t="s">
        <v>238</v>
      </c>
      <c r="B255" s="32">
        <v>38534</v>
      </c>
      <c r="C255" s="76">
        <f t="shared" si="4"/>
        <v>36</v>
      </c>
      <c r="D255" s="31">
        <v>36</v>
      </c>
      <c r="E255" s="31">
        <v>0</v>
      </c>
      <c r="F255" s="31">
        <v>0</v>
      </c>
      <c r="G255" s="31">
        <v>0</v>
      </c>
      <c r="H255" s="29">
        <v>0</v>
      </c>
      <c r="I255" s="29">
        <v>0</v>
      </c>
    </row>
    <row r="256" spans="1:9" ht="15.75" hidden="1" x14ac:dyDescent="0.25">
      <c r="A256" s="48" t="s">
        <v>239</v>
      </c>
      <c r="B256" s="32">
        <v>38534</v>
      </c>
      <c r="C256" s="76">
        <f t="shared" si="4"/>
        <v>346</v>
      </c>
      <c r="D256" s="31">
        <v>346</v>
      </c>
      <c r="E256" s="31">
        <v>0</v>
      </c>
      <c r="F256" s="31">
        <v>0</v>
      </c>
      <c r="G256" s="31">
        <v>0</v>
      </c>
      <c r="H256" s="29">
        <v>0</v>
      </c>
      <c r="I256" s="29">
        <v>0</v>
      </c>
    </row>
    <row r="257" spans="1:9" ht="15.75" hidden="1" x14ac:dyDescent="0.25">
      <c r="A257" s="48" t="s">
        <v>821</v>
      </c>
      <c r="B257" s="32">
        <v>38534</v>
      </c>
      <c r="C257" s="76">
        <f t="shared" si="4"/>
        <v>2104</v>
      </c>
      <c r="D257" s="31">
        <f>1593-20</f>
        <v>1573</v>
      </c>
      <c r="E257" s="31">
        <v>531</v>
      </c>
      <c r="F257" s="31">
        <v>0</v>
      </c>
      <c r="G257" s="31">
        <v>0</v>
      </c>
      <c r="H257" s="29">
        <v>0</v>
      </c>
      <c r="I257" s="29">
        <v>0</v>
      </c>
    </row>
    <row r="258" spans="1:9" ht="15.75" hidden="1" x14ac:dyDescent="0.25">
      <c r="A258" s="48" t="s">
        <v>240</v>
      </c>
      <c r="B258" s="32">
        <v>38534</v>
      </c>
      <c r="C258" s="76">
        <f t="shared" si="4"/>
        <v>2167</v>
      </c>
      <c r="D258" s="31">
        <v>850</v>
      </c>
      <c r="E258" s="31">
        <v>0</v>
      </c>
      <c r="F258" s="31">
        <v>1317</v>
      </c>
      <c r="G258" s="31">
        <v>0</v>
      </c>
      <c r="H258" s="29">
        <v>0</v>
      </c>
      <c r="I258" s="29">
        <v>0</v>
      </c>
    </row>
    <row r="259" spans="1:9" ht="15.75" hidden="1" x14ac:dyDescent="0.25">
      <c r="A259" s="48" t="s">
        <v>241</v>
      </c>
      <c r="B259" s="32">
        <v>38534</v>
      </c>
      <c r="C259" s="76">
        <f t="shared" si="4"/>
        <v>301</v>
      </c>
      <c r="D259" s="31">
        <v>301</v>
      </c>
      <c r="E259" s="31">
        <v>0</v>
      </c>
      <c r="F259" s="31">
        <v>0</v>
      </c>
      <c r="G259" s="31">
        <v>0</v>
      </c>
      <c r="H259" s="29">
        <v>0</v>
      </c>
      <c r="I259" s="29">
        <v>0</v>
      </c>
    </row>
    <row r="260" spans="1:9" ht="15.75" hidden="1" x14ac:dyDescent="0.25">
      <c r="A260" s="48" t="s">
        <v>242</v>
      </c>
      <c r="B260" s="32">
        <v>38534</v>
      </c>
      <c r="C260" s="76">
        <f t="shared" si="4"/>
        <v>1933</v>
      </c>
      <c r="D260" s="31">
        <v>860</v>
      </c>
      <c r="E260" s="31">
        <v>0</v>
      </c>
      <c r="F260" s="31">
        <v>1073</v>
      </c>
      <c r="G260" s="31">
        <v>0</v>
      </c>
      <c r="H260" s="29">
        <v>0</v>
      </c>
      <c r="I260" s="29">
        <v>0</v>
      </c>
    </row>
    <row r="261" spans="1:9" ht="15.75" hidden="1" x14ac:dyDescent="0.25">
      <c r="A261" s="48" t="s">
        <v>243</v>
      </c>
      <c r="B261" s="32">
        <v>38534</v>
      </c>
      <c r="C261" s="76">
        <f t="shared" si="4"/>
        <v>368</v>
      </c>
      <c r="D261" s="31">
        <v>12</v>
      </c>
      <c r="E261" s="31">
        <v>0</v>
      </c>
      <c r="F261" s="31">
        <v>0</v>
      </c>
      <c r="G261" s="31">
        <v>356</v>
      </c>
      <c r="H261" s="29">
        <v>0</v>
      </c>
      <c r="I261" s="29">
        <v>0</v>
      </c>
    </row>
    <row r="262" spans="1:9" ht="15.75" hidden="1" x14ac:dyDescent="0.25">
      <c r="A262" s="48" t="s">
        <v>244</v>
      </c>
      <c r="B262" s="32">
        <v>38534</v>
      </c>
      <c r="C262" s="76">
        <f t="shared" si="4"/>
        <v>2096</v>
      </c>
      <c r="D262" s="31">
        <v>849</v>
      </c>
      <c r="E262" s="31">
        <v>0</v>
      </c>
      <c r="F262" s="31">
        <v>1247</v>
      </c>
      <c r="G262" s="31">
        <v>0</v>
      </c>
      <c r="H262" s="29">
        <v>0</v>
      </c>
      <c r="I262" s="29">
        <v>0</v>
      </c>
    </row>
    <row r="263" spans="1:9" ht="15.75" hidden="1" x14ac:dyDescent="0.25">
      <c r="A263" s="48" t="s">
        <v>245</v>
      </c>
      <c r="B263" s="32">
        <v>38534</v>
      </c>
      <c r="C263" s="76">
        <f t="shared" si="4"/>
        <v>63</v>
      </c>
      <c r="D263" s="31">
        <v>63</v>
      </c>
      <c r="E263" s="31">
        <v>0</v>
      </c>
      <c r="F263" s="31">
        <v>0</v>
      </c>
      <c r="G263" s="31">
        <v>0</v>
      </c>
      <c r="H263" s="29">
        <v>0</v>
      </c>
      <c r="I263" s="29">
        <v>0</v>
      </c>
    </row>
    <row r="264" spans="1:9" ht="15.75" hidden="1" x14ac:dyDescent="0.25">
      <c r="A264" s="48" t="s">
        <v>246</v>
      </c>
      <c r="B264" s="32">
        <v>38534</v>
      </c>
      <c r="C264" s="76">
        <f t="shared" si="4"/>
        <v>1310</v>
      </c>
      <c r="D264" s="31">
        <v>857</v>
      </c>
      <c r="E264" s="31">
        <v>0</v>
      </c>
      <c r="F264" s="31">
        <v>453</v>
      </c>
      <c r="G264" s="31">
        <v>0</v>
      </c>
      <c r="H264" s="29">
        <v>0</v>
      </c>
      <c r="I264" s="29">
        <v>0</v>
      </c>
    </row>
    <row r="265" spans="1:9" ht="15.75" hidden="1" x14ac:dyDescent="0.25">
      <c r="A265" s="48" t="s">
        <v>247</v>
      </c>
      <c r="B265" s="32">
        <v>38534</v>
      </c>
      <c r="C265" s="76">
        <f t="shared" si="4"/>
        <v>595</v>
      </c>
      <c r="D265" s="31">
        <v>12</v>
      </c>
      <c r="E265" s="31">
        <v>0</v>
      </c>
      <c r="F265" s="31">
        <v>0</v>
      </c>
      <c r="G265" s="31">
        <v>583</v>
      </c>
      <c r="H265" s="29">
        <v>0</v>
      </c>
      <c r="I265" s="29">
        <v>0</v>
      </c>
    </row>
    <row r="266" spans="1:9" ht="15.75" hidden="1" x14ac:dyDescent="0.25">
      <c r="A266" s="48" t="s">
        <v>248</v>
      </c>
      <c r="B266" s="32">
        <v>38534</v>
      </c>
      <c r="C266" s="76">
        <f t="shared" si="4"/>
        <v>368</v>
      </c>
      <c r="D266" s="31">
        <v>227</v>
      </c>
      <c r="E266" s="31">
        <v>0</v>
      </c>
      <c r="F266" s="31">
        <v>0</v>
      </c>
      <c r="G266" s="31">
        <v>141</v>
      </c>
      <c r="H266" s="29">
        <v>0</v>
      </c>
      <c r="I266" s="29">
        <v>0</v>
      </c>
    </row>
    <row r="267" spans="1:9" ht="15.75" hidden="1" x14ac:dyDescent="0.25">
      <c r="A267" s="48" t="s">
        <v>249</v>
      </c>
      <c r="B267" s="32">
        <v>38534</v>
      </c>
      <c r="C267" s="76">
        <f t="shared" si="4"/>
        <v>456</v>
      </c>
      <c r="D267" s="31">
        <v>38</v>
      </c>
      <c r="E267" s="31">
        <v>0</v>
      </c>
      <c r="F267" s="31">
        <v>0</v>
      </c>
      <c r="G267" s="31">
        <v>418</v>
      </c>
      <c r="H267" s="29">
        <v>0</v>
      </c>
      <c r="I267" s="29">
        <v>0</v>
      </c>
    </row>
    <row r="268" spans="1:9" ht="15.75" hidden="1" x14ac:dyDescent="0.25">
      <c r="A268" s="48" t="s">
        <v>250</v>
      </c>
      <c r="B268" s="32">
        <v>38534</v>
      </c>
      <c r="C268" s="76">
        <f t="shared" si="4"/>
        <v>1151</v>
      </c>
      <c r="D268" s="31">
        <v>883</v>
      </c>
      <c r="E268" s="31">
        <v>0</v>
      </c>
      <c r="F268" s="31">
        <v>268</v>
      </c>
      <c r="G268" s="31">
        <v>0</v>
      </c>
      <c r="H268" s="29">
        <v>0</v>
      </c>
      <c r="I268" s="29">
        <v>0</v>
      </c>
    </row>
    <row r="269" spans="1:9" ht="15.75" hidden="1" x14ac:dyDescent="0.25">
      <c r="A269" s="48" t="s">
        <v>251</v>
      </c>
      <c r="B269" s="32">
        <v>38534</v>
      </c>
      <c r="C269" s="76">
        <f t="shared" si="4"/>
        <v>476</v>
      </c>
      <c r="D269" s="31">
        <v>476</v>
      </c>
      <c r="E269" s="31">
        <v>0</v>
      </c>
      <c r="F269" s="31">
        <v>0</v>
      </c>
      <c r="G269" s="31">
        <v>0</v>
      </c>
      <c r="H269" s="29">
        <v>0</v>
      </c>
      <c r="I269" s="29">
        <v>0</v>
      </c>
    </row>
    <row r="270" spans="1:9" ht="15.75" hidden="1" x14ac:dyDescent="0.25">
      <c r="A270" s="48" t="s">
        <v>252</v>
      </c>
      <c r="B270" s="32">
        <v>38534</v>
      </c>
      <c r="C270" s="76">
        <f t="shared" si="4"/>
        <v>2000</v>
      </c>
      <c r="D270" s="31">
        <v>1504</v>
      </c>
      <c r="E270" s="31">
        <v>496</v>
      </c>
      <c r="F270" s="31">
        <v>0</v>
      </c>
      <c r="G270" s="31">
        <v>0</v>
      </c>
      <c r="H270" s="29">
        <v>0</v>
      </c>
      <c r="I270" s="29">
        <v>0</v>
      </c>
    </row>
    <row r="271" spans="1:9" ht="15.75" hidden="1" x14ac:dyDescent="0.25">
      <c r="A271" s="48" t="s">
        <v>253</v>
      </c>
      <c r="B271" s="32">
        <v>38534</v>
      </c>
      <c r="C271" s="76">
        <f t="shared" si="4"/>
        <v>2560</v>
      </c>
      <c r="D271" s="31">
        <v>1462</v>
      </c>
      <c r="E271" s="31">
        <v>1098</v>
      </c>
      <c r="F271" s="31">
        <v>0</v>
      </c>
      <c r="G271" s="31">
        <v>0</v>
      </c>
      <c r="H271" s="29">
        <v>0</v>
      </c>
      <c r="I271" s="29">
        <v>0</v>
      </c>
    </row>
    <row r="272" spans="1:9" ht="15.75" hidden="1" x14ac:dyDescent="0.25">
      <c r="A272" s="48" t="s">
        <v>254</v>
      </c>
      <c r="B272" s="32">
        <v>38534</v>
      </c>
      <c r="C272" s="76">
        <f t="shared" si="4"/>
        <v>478</v>
      </c>
      <c r="D272" s="31">
        <v>478</v>
      </c>
      <c r="E272" s="31">
        <v>0</v>
      </c>
      <c r="F272" s="31">
        <v>0</v>
      </c>
      <c r="G272" s="31">
        <v>0</v>
      </c>
      <c r="H272" s="29">
        <v>0</v>
      </c>
      <c r="I272" s="29">
        <v>0</v>
      </c>
    </row>
    <row r="273" spans="1:9" ht="15.75" hidden="1" x14ac:dyDescent="0.25">
      <c r="A273" s="48" t="s">
        <v>255</v>
      </c>
      <c r="B273" s="32">
        <v>38534</v>
      </c>
      <c r="C273" s="76">
        <f t="shared" si="4"/>
        <v>535</v>
      </c>
      <c r="D273" s="31">
        <v>36</v>
      </c>
      <c r="E273" s="31">
        <v>0</v>
      </c>
      <c r="F273" s="31">
        <v>0</v>
      </c>
      <c r="G273" s="31">
        <v>499</v>
      </c>
      <c r="H273" s="29">
        <v>0</v>
      </c>
      <c r="I273" s="29">
        <v>0</v>
      </c>
    </row>
    <row r="274" spans="1:9" ht="15.75" hidden="1" x14ac:dyDescent="0.25">
      <c r="A274" s="72" t="s">
        <v>473</v>
      </c>
      <c r="B274" s="30">
        <v>38534</v>
      </c>
      <c r="C274" s="76">
        <f t="shared" si="4"/>
        <v>546</v>
      </c>
      <c r="D274" s="73">
        <v>73</v>
      </c>
      <c r="E274" s="73">
        <v>0</v>
      </c>
      <c r="F274" s="73">
        <v>0</v>
      </c>
      <c r="G274" s="73">
        <v>473</v>
      </c>
      <c r="H274" s="73">
        <v>0</v>
      </c>
      <c r="I274" s="27"/>
    </row>
    <row r="275" spans="1:9" ht="15.75" hidden="1" x14ac:dyDescent="0.25">
      <c r="A275" s="48" t="s">
        <v>256</v>
      </c>
      <c r="B275" s="32">
        <v>38534</v>
      </c>
      <c r="C275" s="76">
        <f t="shared" si="4"/>
        <v>775</v>
      </c>
      <c r="D275" s="31">
        <v>775</v>
      </c>
      <c r="E275" s="31">
        <v>0</v>
      </c>
      <c r="F275" s="31">
        <v>0</v>
      </c>
      <c r="G275" s="31">
        <v>0</v>
      </c>
      <c r="H275" s="29">
        <v>0</v>
      </c>
      <c r="I275" s="29">
        <v>0</v>
      </c>
    </row>
    <row r="276" spans="1:9" ht="15.75" hidden="1" x14ac:dyDescent="0.25">
      <c r="A276" s="48" t="s">
        <v>257</v>
      </c>
      <c r="B276" s="32">
        <v>38534</v>
      </c>
      <c r="C276" s="76">
        <f t="shared" ref="C276:C339" si="5">SUM(D276:I276)</f>
        <v>361</v>
      </c>
      <c r="D276" s="31">
        <v>165</v>
      </c>
      <c r="E276" s="31">
        <v>0</v>
      </c>
      <c r="F276" s="31">
        <v>0</v>
      </c>
      <c r="G276" s="31">
        <v>196</v>
      </c>
      <c r="H276" s="29">
        <v>0</v>
      </c>
      <c r="I276" s="29">
        <v>0</v>
      </c>
    </row>
    <row r="277" spans="1:9" ht="15.75" hidden="1" x14ac:dyDescent="0.25">
      <c r="A277" s="48" t="s">
        <v>258</v>
      </c>
      <c r="B277" s="32">
        <v>38534</v>
      </c>
      <c r="C277" s="76">
        <f t="shared" si="5"/>
        <v>2655</v>
      </c>
      <c r="D277" s="31">
        <v>1517</v>
      </c>
      <c r="E277" s="31">
        <v>1138</v>
      </c>
      <c r="F277" s="31">
        <v>0</v>
      </c>
      <c r="G277" s="31">
        <v>0</v>
      </c>
      <c r="H277" s="29">
        <v>0</v>
      </c>
      <c r="I277" s="29">
        <v>0</v>
      </c>
    </row>
    <row r="278" spans="1:9" ht="15.75" hidden="1" x14ac:dyDescent="0.25">
      <c r="A278" s="48" t="s">
        <v>259</v>
      </c>
      <c r="B278" s="32">
        <v>38534</v>
      </c>
      <c r="C278" s="76">
        <f t="shared" si="5"/>
        <v>1895</v>
      </c>
      <c r="D278" s="31">
        <v>851</v>
      </c>
      <c r="E278" s="31">
        <v>0</v>
      </c>
      <c r="F278" s="31">
        <v>1044</v>
      </c>
      <c r="G278" s="31">
        <v>0</v>
      </c>
      <c r="H278" s="29">
        <v>0</v>
      </c>
      <c r="I278" s="29">
        <v>0</v>
      </c>
    </row>
    <row r="279" spans="1:9" ht="15.75" hidden="1" x14ac:dyDescent="0.25">
      <c r="A279" s="48" t="s">
        <v>260</v>
      </c>
      <c r="B279" s="32">
        <v>38534</v>
      </c>
      <c r="C279" s="76">
        <f t="shared" si="5"/>
        <v>2626</v>
      </c>
      <c r="D279" s="31">
        <v>1422</v>
      </c>
      <c r="E279" s="31">
        <v>1204</v>
      </c>
      <c r="F279" s="31">
        <v>0</v>
      </c>
      <c r="G279" s="31">
        <v>0</v>
      </c>
      <c r="H279" s="29">
        <v>0</v>
      </c>
      <c r="I279" s="29">
        <v>0</v>
      </c>
    </row>
    <row r="280" spans="1:9" ht="15.75" hidden="1" x14ac:dyDescent="0.25">
      <c r="A280" s="48" t="s">
        <v>261</v>
      </c>
      <c r="B280" s="32">
        <v>38534</v>
      </c>
      <c r="C280" s="76">
        <f t="shared" si="5"/>
        <v>2223</v>
      </c>
      <c r="D280" s="31">
        <v>855</v>
      </c>
      <c r="E280" s="31">
        <v>0</v>
      </c>
      <c r="F280" s="31">
        <v>1368</v>
      </c>
      <c r="G280" s="31">
        <v>0</v>
      </c>
      <c r="H280" s="29">
        <v>0</v>
      </c>
      <c r="I280" s="29">
        <v>0</v>
      </c>
    </row>
    <row r="281" spans="1:9" ht="15.75" hidden="1" x14ac:dyDescent="0.25">
      <c r="A281" s="48" t="s">
        <v>262</v>
      </c>
      <c r="B281" s="32">
        <v>38534</v>
      </c>
      <c r="C281" s="76">
        <f t="shared" si="5"/>
        <v>420</v>
      </c>
      <c r="D281" s="31">
        <v>12</v>
      </c>
      <c r="E281" s="31">
        <v>0</v>
      </c>
      <c r="F281" s="31">
        <v>0</v>
      </c>
      <c r="G281" s="31">
        <v>408</v>
      </c>
      <c r="H281" s="29">
        <v>0</v>
      </c>
      <c r="I281" s="29">
        <v>0</v>
      </c>
    </row>
    <row r="282" spans="1:9" ht="15.75" hidden="1" x14ac:dyDescent="0.25">
      <c r="A282" s="48" t="s">
        <v>263</v>
      </c>
      <c r="B282" s="32">
        <v>38534</v>
      </c>
      <c r="C282" s="76">
        <f t="shared" si="5"/>
        <v>920</v>
      </c>
      <c r="D282" s="31">
        <v>14</v>
      </c>
      <c r="E282" s="31">
        <v>0</v>
      </c>
      <c r="F282" s="31">
        <v>0</v>
      </c>
      <c r="G282" s="31">
        <v>906</v>
      </c>
      <c r="H282" s="29">
        <v>0</v>
      </c>
      <c r="I282" s="29">
        <v>0</v>
      </c>
    </row>
    <row r="283" spans="1:9" ht="15.75" hidden="1" x14ac:dyDescent="0.25">
      <c r="A283" s="48" t="s">
        <v>264</v>
      </c>
      <c r="B283" s="32">
        <v>38534</v>
      </c>
      <c r="C283" s="76">
        <f t="shared" si="5"/>
        <v>2262</v>
      </c>
      <c r="D283" s="31">
        <v>849</v>
      </c>
      <c r="E283" s="31">
        <v>0</v>
      </c>
      <c r="F283" s="31">
        <v>1413</v>
      </c>
      <c r="G283" s="31">
        <v>0</v>
      </c>
      <c r="H283" s="29">
        <v>0</v>
      </c>
      <c r="I283" s="29">
        <v>0</v>
      </c>
    </row>
    <row r="284" spans="1:9" ht="15.75" hidden="1" x14ac:dyDescent="0.25">
      <c r="A284" s="48" t="s">
        <v>265</v>
      </c>
      <c r="B284" s="32">
        <v>38534</v>
      </c>
      <c r="C284" s="76">
        <f t="shared" si="5"/>
        <v>844</v>
      </c>
      <c r="D284" s="31">
        <v>12</v>
      </c>
      <c r="E284" s="31">
        <v>0</v>
      </c>
      <c r="F284" s="31">
        <v>0</v>
      </c>
      <c r="G284" s="31">
        <v>832</v>
      </c>
      <c r="H284" s="29">
        <v>0</v>
      </c>
      <c r="I284" s="29">
        <v>0</v>
      </c>
    </row>
    <row r="285" spans="1:9" ht="15.75" hidden="1" x14ac:dyDescent="0.25">
      <c r="A285" s="48" t="s">
        <v>266</v>
      </c>
      <c r="B285" s="32">
        <v>38534</v>
      </c>
      <c r="C285" s="76">
        <f t="shared" si="5"/>
        <v>2309</v>
      </c>
      <c r="D285" s="31">
        <v>901</v>
      </c>
      <c r="E285" s="31">
        <v>0</v>
      </c>
      <c r="F285" s="31">
        <v>1408</v>
      </c>
      <c r="G285" s="31">
        <v>0</v>
      </c>
      <c r="H285" s="29">
        <v>0</v>
      </c>
      <c r="I285" s="29">
        <v>0</v>
      </c>
    </row>
    <row r="286" spans="1:9" ht="15.75" hidden="1" x14ac:dyDescent="0.25">
      <c r="A286" s="48" t="s">
        <v>267</v>
      </c>
      <c r="B286" s="32">
        <v>38534</v>
      </c>
      <c r="C286" s="76">
        <f t="shared" si="5"/>
        <v>157</v>
      </c>
      <c r="D286" s="31">
        <v>157</v>
      </c>
      <c r="E286" s="31">
        <v>0</v>
      </c>
      <c r="F286" s="31">
        <v>0</v>
      </c>
      <c r="G286" s="31">
        <v>0</v>
      </c>
      <c r="H286" s="29">
        <v>0</v>
      </c>
      <c r="I286" s="29">
        <v>0</v>
      </c>
    </row>
    <row r="287" spans="1:9" ht="15.75" hidden="1" x14ac:dyDescent="0.25">
      <c r="A287" s="48" t="s">
        <v>268</v>
      </c>
      <c r="B287" s="32">
        <v>38534</v>
      </c>
      <c r="C287" s="76">
        <f t="shared" si="5"/>
        <v>773</v>
      </c>
      <c r="D287" s="31">
        <v>13</v>
      </c>
      <c r="E287" s="31">
        <v>0</v>
      </c>
      <c r="F287" s="31">
        <v>0</v>
      </c>
      <c r="G287" s="31">
        <v>760</v>
      </c>
      <c r="H287" s="29">
        <v>0</v>
      </c>
      <c r="I287" s="29">
        <v>0</v>
      </c>
    </row>
    <row r="288" spans="1:9" ht="15.75" hidden="1" x14ac:dyDescent="0.25">
      <c r="A288" s="48" t="s">
        <v>269</v>
      </c>
      <c r="B288" s="32">
        <v>38534</v>
      </c>
      <c r="C288" s="76">
        <f t="shared" si="5"/>
        <v>1455</v>
      </c>
      <c r="D288" s="31">
        <v>1455</v>
      </c>
      <c r="E288" s="31">
        <v>0</v>
      </c>
      <c r="F288" s="31">
        <v>0</v>
      </c>
      <c r="G288" s="31">
        <v>0</v>
      </c>
      <c r="H288" s="29">
        <v>0</v>
      </c>
      <c r="I288" s="29">
        <v>0</v>
      </c>
    </row>
    <row r="289" spans="1:9" ht="15.75" hidden="1" x14ac:dyDescent="0.25">
      <c r="A289" s="48" t="s">
        <v>270</v>
      </c>
      <c r="B289" s="32">
        <v>38534</v>
      </c>
      <c r="C289" s="76">
        <f t="shared" si="5"/>
        <v>1064</v>
      </c>
      <c r="D289" s="31">
        <v>12</v>
      </c>
      <c r="E289" s="31">
        <v>0</v>
      </c>
      <c r="F289" s="31">
        <v>0</v>
      </c>
      <c r="G289" s="31">
        <v>1052</v>
      </c>
      <c r="H289" s="29">
        <v>0</v>
      </c>
      <c r="I289" s="29">
        <v>0</v>
      </c>
    </row>
    <row r="290" spans="1:9" ht="15.75" hidden="1" x14ac:dyDescent="0.25">
      <c r="A290" s="48" t="s">
        <v>271</v>
      </c>
      <c r="B290" s="32">
        <v>38534</v>
      </c>
      <c r="C290" s="76">
        <f t="shared" si="5"/>
        <v>1659</v>
      </c>
      <c r="D290" s="31">
        <v>863</v>
      </c>
      <c r="E290" s="31">
        <v>0</v>
      </c>
      <c r="F290" s="31">
        <v>796</v>
      </c>
      <c r="G290" s="31">
        <v>0</v>
      </c>
      <c r="H290" s="29">
        <v>0</v>
      </c>
      <c r="I290" s="29">
        <v>0</v>
      </c>
    </row>
    <row r="291" spans="1:9" ht="15.75" hidden="1" x14ac:dyDescent="0.25">
      <c r="A291" s="72" t="s">
        <v>519</v>
      </c>
      <c r="B291" s="30">
        <v>38534</v>
      </c>
      <c r="C291" s="76">
        <f t="shared" si="5"/>
        <v>1442</v>
      </c>
      <c r="D291" s="73">
        <v>1442</v>
      </c>
      <c r="E291" s="73">
        <v>0</v>
      </c>
      <c r="F291" s="73">
        <v>0</v>
      </c>
      <c r="G291" s="73">
        <v>0</v>
      </c>
      <c r="H291" s="73">
        <v>0</v>
      </c>
      <c r="I291" s="27"/>
    </row>
    <row r="292" spans="1:9" ht="15.75" hidden="1" x14ac:dyDescent="0.25">
      <c r="A292" s="48" t="s">
        <v>272</v>
      </c>
      <c r="B292" s="32">
        <v>38534</v>
      </c>
      <c r="C292" s="76">
        <f t="shared" si="5"/>
        <v>1402</v>
      </c>
      <c r="D292" s="31">
        <v>1402</v>
      </c>
      <c r="E292" s="31">
        <v>0</v>
      </c>
      <c r="F292" s="31">
        <v>0</v>
      </c>
      <c r="G292" s="31">
        <v>0</v>
      </c>
      <c r="H292" s="29">
        <v>0</v>
      </c>
      <c r="I292" s="29">
        <v>0</v>
      </c>
    </row>
    <row r="293" spans="1:9" ht="15.75" hidden="1" x14ac:dyDescent="0.25">
      <c r="A293" s="48" t="s">
        <v>273</v>
      </c>
      <c r="B293" s="32">
        <v>38534</v>
      </c>
      <c r="C293" s="76">
        <f t="shared" si="5"/>
        <v>931</v>
      </c>
      <c r="D293" s="31">
        <v>49</v>
      </c>
      <c r="E293" s="31">
        <v>0</v>
      </c>
      <c r="F293" s="31">
        <v>0</v>
      </c>
      <c r="G293" s="31">
        <v>882</v>
      </c>
      <c r="H293" s="29">
        <v>0</v>
      </c>
      <c r="I293" s="29">
        <v>0</v>
      </c>
    </row>
    <row r="294" spans="1:9" ht="15.75" hidden="1" x14ac:dyDescent="0.25">
      <c r="A294" s="48" t="s">
        <v>274</v>
      </c>
      <c r="B294" s="32">
        <v>38534</v>
      </c>
      <c r="C294" s="76">
        <f t="shared" si="5"/>
        <v>447</v>
      </c>
      <c r="D294" s="31">
        <v>447</v>
      </c>
      <c r="E294" s="31">
        <v>0</v>
      </c>
      <c r="F294" s="31">
        <v>0</v>
      </c>
      <c r="G294" s="31">
        <v>0</v>
      </c>
      <c r="H294" s="29">
        <v>0</v>
      </c>
      <c r="I294" s="29">
        <v>0</v>
      </c>
    </row>
    <row r="295" spans="1:9" ht="15.75" hidden="1" x14ac:dyDescent="0.25">
      <c r="A295" s="48" t="s">
        <v>275</v>
      </c>
      <c r="B295" s="32">
        <v>38534</v>
      </c>
      <c r="C295" s="76">
        <f t="shared" si="5"/>
        <v>1074</v>
      </c>
      <c r="D295" s="31">
        <v>872</v>
      </c>
      <c r="E295" s="31">
        <v>0</v>
      </c>
      <c r="F295" s="31">
        <v>202</v>
      </c>
      <c r="G295" s="31">
        <v>0</v>
      </c>
      <c r="H295" s="29">
        <v>0</v>
      </c>
      <c r="I295" s="29">
        <v>0</v>
      </c>
    </row>
    <row r="296" spans="1:9" ht="15.75" hidden="1" x14ac:dyDescent="0.25">
      <c r="A296" s="48" t="s">
        <v>276</v>
      </c>
      <c r="B296" s="32">
        <v>38534</v>
      </c>
      <c r="C296" s="76">
        <f t="shared" si="5"/>
        <v>2451</v>
      </c>
      <c r="D296" s="31">
        <v>1577</v>
      </c>
      <c r="E296" s="31">
        <v>874</v>
      </c>
      <c r="F296" s="31">
        <v>0</v>
      </c>
      <c r="G296" s="31">
        <v>0</v>
      </c>
      <c r="H296" s="29">
        <v>0</v>
      </c>
      <c r="I296" s="29">
        <v>0</v>
      </c>
    </row>
    <row r="297" spans="1:9" ht="15.75" hidden="1" x14ac:dyDescent="0.25">
      <c r="A297" s="48" t="s">
        <v>277</v>
      </c>
      <c r="B297" s="32">
        <v>38534</v>
      </c>
      <c r="C297" s="76">
        <f t="shared" si="5"/>
        <v>1097</v>
      </c>
      <c r="D297" s="31">
        <v>849</v>
      </c>
      <c r="E297" s="31">
        <v>0</v>
      </c>
      <c r="F297" s="31">
        <v>248</v>
      </c>
      <c r="G297" s="31">
        <v>0</v>
      </c>
      <c r="H297" s="29">
        <v>0</v>
      </c>
      <c r="I297" s="29">
        <v>0</v>
      </c>
    </row>
    <row r="298" spans="1:9" ht="15.75" hidden="1" x14ac:dyDescent="0.25">
      <c r="A298" s="48" t="s">
        <v>278</v>
      </c>
      <c r="B298" s="32">
        <v>38534</v>
      </c>
      <c r="C298" s="76">
        <f t="shared" si="5"/>
        <v>1959</v>
      </c>
      <c r="D298" s="31">
        <v>902</v>
      </c>
      <c r="E298" s="31">
        <v>405</v>
      </c>
      <c r="F298" s="31">
        <v>0</v>
      </c>
      <c r="G298" s="31">
        <v>652</v>
      </c>
      <c r="H298" s="29">
        <v>0</v>
      </c>
      <c r="I298" s="29">
        <v>0</v>
      </c>
    </row>
    <row r="299" spans="1:9" ht="15.75" hidden="1" x14ac:dyDescent="0.25">
      <c r="A299" s="48" t="s">
        <v>279</v>
      </c>
      <c r="B299" s="32">
        <v>38534</v>
      </c>
      <c r="C299" s="76">
        <f t="shared" si="5"/>
        <v>2076</v>
      </c>
      <c r="D299" s="31">
        <v>851</v>
      </c>
      <c r="E299" s="31">
        <v>0</v>
      </c>
      <c r="F299" s="31">
        <v>1225</v>
      </c>
      <c r="G299" s="31">
        <v>0</v>
      </c>
      <c r="H299" s="29">
        <v>0</v>
      </c>
      <c r="I299" s="29">
        <v>0</v>
      </c>
    </row>
    <row r="300" spans="1:9" ht="15.75" hidden="1" x14ac:dyDescent="0.25">
      <c r="A300" s="48" t="s">
        <v>280</v>
      </c>
      <c r="B300" s="32">
        <v>38534</v>
      </c>
      <c r="C300" s="76">
        <f t="shared" si="5"/>
        <v>324</v>
      </c>
      <c r="D300" s="31">
        <v>324</v>
      </c>
      <c r="E300" s="31">
        <v>0</v>
      </c>
      <c r="F300" s="31">
        <v>0</v>
      </c>
      <c r="G300" s="31">
        <v>0</v>
      </c>
      <c r="H300" s="29">
        <v>0</v>
      </c>
      <c r="I300" s="29">
        <v>0</v>
      </c>
    </row>
    <row r="301" spans="1:9" ht="15.75" hidden="1" x14ac:dyDescent="0.25">
      <c r="A301" s="48" t="s">
        <v>281</v>
      </c>
      <c r="B301" s="32">
        <v>38534</v>
      </c>
      <c r="C301" s="76">
        <f t="shared" si="5"/>
        <v>268</v>
      </c>
      <c r="D301" s="31">
        <v>268</v>
      </c>
      <c r="E301" s="31">
        <v>0</v>
      </c>
      <c r="F301" s="31">
        <v>0</v>
      </c>
      <c r="G301" s="31">
        <v>0</v>
      </c>
      <c r="H301" s="29">
        <v>0</v>
      </c>
      <c r="I301" s="29">
        <v>0</v>
      </c>
    </row>
    <row r="302" spans="1:9" ht="15.75" hidden="1" x14ac:dyDescent="0.25">
      <c r="A302" s="48" t="s">
        <v>762</v>
      </c>
      <c r="B302" s="32">
        <v>38534</v>
      </c>
      <c r="C302" s="76">
        <f t="shared" si="5"/>
        <v>1994</v>
      </c>
      <c r="D302" s="31">
        <v>849</v>
      </c>
      <c r="E302" s="31">
        <v>0</v>
      </c>
      <c r="F302" s="31">
        <v>1145</v>
      </c>
      <c r="G302" s="31">
        <v>0</v>
      </c>
      <c r="H302" s="29">
        <v>0</v>
      </c>
      <c r="I302" s="29">
        <v>0</v>
      </c>
    </row>
    <row r="303" spans="1:9" ht="15.75" hidden="1" x14ac:dyDescent="0.25">
      <c r="A303" s="48" t="s">
        <v>282</v>
      </c>
      <c r="B303" s="32">
        <v>38534</v>
      </c>
      <c r="C303" s="76">
        <f t="shared" si="5"/>
        <v>267</v>
      </c>
      <c r="D303" s="31">
        <v>267</v>
      </c>
      <c r="E303" s="31">
        <v>0</v>
      </c>
      <c r="F303" s="31">
        <v>0</v>
      </c>
      <c r="G303" s="31">
        <v>0</v>
      </c>
      <c r="H303" s="29">
        <v>0</v>
      </c>
      <c r="I303" s="29">
        <v>0</v>
      </c>
    </row>
    <row r="304" spans="1:9" ht="15.75" hidden="1" x14ac:dyDescent="0.25">
      <c r="A304" s="48" t="s">
        <v>283</v>
      </c>
      <c r="B304" s="32">
        <v>38534</v>
      </c>
      <c r="C304" s="76">
        <f t="shared" si="5"/>
        <v>46</v>
      </c>
      <c r="D304" s="31">
        <v>46</v>
      </c>
      <c r="E304" s="31">
        <v>0</v>
      </c>
      <c r="F304" s="31">
        <v>0</v>
      </c>
      <c r="G304" s="31">
        <v>0</v>
      </c>
      <c r="H304" s="29">
        <v>0</v>
      </c>
      <c r="I304" s="29">
        <v>0</v>
      </c>
    </row>
    <row r="305" spans="1:9" ht="15.75" hidden="1" x14ac:dyDescent="0.25">
      <c r="A305" s="48" t="s">
        <v>284</v>
      </c>
      <c r="B305" s="32">
        <v>38534</v>
      </c>
      <c r="C305" s="76">
        <f t="shared" si="5"/>
        <v>2299</v>
      </c>
      <c r="D305" s="31">
        <v>946</v>
      </c>
      <c r="E305" s="31">
        <v>183</v>
      </c>
      <c r="F305" s="31">
        <v>1170</v>
      </c>
      <c r="G305" s="31">
        <v>0</v>
      </c>
      <c r="H305" s="29">
        <v>0</v>
      </c>
      <c r="I305" s="29">
        <v>0</v>
      </c>
    </row>
    <row r="306" spans="1:9" ht="15.75" hidden="1" x14ac:dyDescent="0.25">
      <c r="A306" s="48" t="s">
        <v>285</v>
      </c>
      <c r="B306" s="32">
        <v>38534</v>
      </c>
      <c r="C306" s="76">
        <f t="shared" si="5"/>
        <v>979</v>
      </c>
      <c r="D306" s="31">
        <v>12</v>
      </c>
      <c r="E306" s="31">
        <v>0</v>
      </c>
      <c r="F306" s="31">
        <v>0</v>
      </c>
      <c r="G306" s="31">
        <v>967</v>
      </c>
      <c r="H306" s="29">
        <v>0</v>
      </c>
      <c r="I306" s="29">
        <v>0</v>
      </c>
    </row>
    <row r="307" spans="1:9" ht="15.75" hidden="1" x14ac:dyDescent="0.25">
      <c r="A307" s="48" t="s">
        <v>286</v>
      </c>
      <c r="B307" s="32">
        <v>38534</v>
      </c>
      <c r="C307" s="76">
        <f t="shared" si="5"/>
        <v>2472</v>
      </c>
      <c r="D307" s="31">
        <v>1546</v>
      </c>
      <c r="E307" s="31">
        <v>926</v>
      </c>
      <c r="F307" s="31">
        <v>0</v>
      </c>
      <c r="G307" s="31">
        <v>0</v>
      </c>
      <c r="H307" s="29">
        <v>0</v>
      </c>
      <c r="I307" s="29">
        <v>0</v>
      </c>
    </row>
    <row r="308" spans="1:9" ht="15.75" hidden="1" x14ac:dyDescent="0.25">
      <c r="A308" s="48" t="s">
        <v>287</v>
      </c>
      <c r="B308" s="32">
        <v>38534</v>
      </c>
      <c r="C308" s="76">
        <f t="shared" si="5"/>
        <v>8</v>
      </c>
      <c r="D308" s="31">
        <v>8</v>
      </c>
      <c r="E308" s="31">
        <v>0</v>
      </c>
      <c r="F308" s="31">
        <v>0</v>
      </c>
      <c r="G308" s="31">
        <v>0</v>
      </c>
      <c r="H308" s="29">
        <v>0</v>
      </c>
      <c r="I308" s="29">
        <v>0</v>
      </c>
    </row>
    <row r="309" spans="1:9" ht="15.75" hidden="1" x14ac:dyDescent="0.25">
      <c r="A309" s="48" t="s">
        <v>288</v>
      </c>
      <c r="B309" s="32">
        <v>38534</v>
      </c>
      <c r="C309" s="76">
        <f t="shared" si="5"/>
        <v>399</v>
      </c>
      <c r="D309" s="31">
        <v>399</v>
      </c>
      <c r="E309" s="31">
        <v>0</v>
      </c>
      <c r="F309" s="31">
        <v>0</v>
      </c>
      <c r="G309" s="31">
        <v>0</v>
      </c>
      <c r="H309" s="29">
        <v>0</v>
      </c>
      <c r="I309" s="29">
        <v>0</v>
      </c>
    </row>
    <row r="310" spans="1:9" ht="15.75" hidden="1" x14ac:dyDescent="0.25">
      <c r="A310" s="48" t="s">
        <v>289</v>
      </c>
      <c r="B310" s="32">
        <v>38534</v>
      </c>
      <c r="C310" s="76">
        <f t="shared" si="5"/>
        <v>37</v>
      </c>
      <c r="D310" s="31">
        <v>37</v>
      </c>
      <c r="E310" s="31">
        <v>0</v>
      </c>
      <c r="F310" s="31">
        <v>0</v>
      </c>
      <c r="G310" s="31">
        <v>0</v>
      </c>
      <c r="H310" s="29">
        <v>0</v>
      </c>
      <c r="I310" s="29">
        <v>0</v>
      </c>
    </row>
    <row r="311" spans="1:9" ht="15.75" hidden="1" x14ac:dyDescent="0.25">
      <c r="A311" s="48" t="s">
        <v>290</v>
      </c>
      <c r="B311" s="32">
        <v>38534</v>
      </c>
      <c r="C311" s="76">
        <f t="shared" si="5"/>
        <v>1429</v>
      </c>
      <c r="D311" s="31">
        <v>852</v>
      </c>
      <c r="E311" s="31">
        <v>0</v>
      </c>
      <c r="F311" s="31">
        <v>577</v>
      </c>
      <c r="G311" s="31">
        <v>0</v>
      </c>
      <c r="H311" s="29">
        <v>0</v>
      </c>
      <c r="I311" s="29">
        <v>0</v>
      </c>
    </row>
    <row r="312" spans="1:9" ht="15.75" hidden="1" x14ac:dyDescent="0.25">
      <c r="A312" s="48" t="s">
        <v>822</v>
      </c>
      <c r="B312" s="32">
        <v>38534</v>
      </c>
      <c r="C312" s="76">
        <f t="shared" si="5"/>
        <v>67</v>
      </c>
      <c r="D312" s="31">
        <f>87-20</f>
        <v>67</v>
      </c>
      <c r="E312" s="31">
        <v>0</v>
      </c>
      <c r="F312" s="31">
        <v>0</v>
      </c>
      <c r="G312" s="31">
        <v>0</v>
      </c>
      <c r="H312" s="29">
        <v>0</v>
      </c>
      <c r="I312" s="29">
        <v>0</v>
      </c>
    </row>
    <row r="313" spans="1:9" ht="15.75" hidden="1" x14ac:dyDescent="0.25">
      <c r="A313" s="48" t="s">
        <v>291</v>
      </c>
      <c r="B313" s="32">
        <v>38534</v>
      </c>
      <c r="C313" s="76">
        <f t="shared" si="5"/>
        <v>1168</v>
      </c>
      <c r="D313" s="31">
        <v>860</v>
      </c>
      <c r="E313" s="31">
        <v>0</v>
      </c>
      <c r="F313" s="31">
        <v>308</v>
      </c>
      <c r="G313" s="31">
        <v>0</v>
      </c>
      <c r="H313" s="29">
        <v>0</v>
      </c>
      <c r="I313" s="29">
        <v>0</v>
      </c>
    </row>
    <row r="314" spans="1:9" ht="15.75" hidden="1" x14ac:dyDescent="0.25">
      <c r="A314" s="48" t="s">
        <v>292</v>
      </c>
      <c r="B314" s="32">
        <v>38534</v>
      </c>
      <c r="C314" s="76">
        <f t="shared" si="5"/>
        <v>728</v>
      </c>
      <c r="D314" s="31">
        <v>24</v>
      </c>
      <c r="E314" s="31">
        <v>0</v>
      </c>
      <c r="F314" s="31">
        <v>0</v>
      </c>
      <c r="G314" s="31">
        <v>704</v>
      </c>
      <c r="H314" s="29">
        <v>0</v>
      </c>
      <c r="I314" s="29">
        <v>0</v>
      </c>
    </row>
    <row r="315" spans="1:9" ht="15.75" hidden="1" x14ac:dyDescent="0.25">
      <c r="A315" s="48" t="s">
        <v>293</v>
      </c>
      <c r="B315" s="32">
        <v>38534</v>
      </c>
      <c r="C315" s="76">
        <f t="shared" si="5"/>
        <v>2050</v>
      </c>
      <c r="D315" s="31">
        <v>911</v>
      </c>
      <c r="E315" s="31">
        <v>0</v>
      </c>
      <c r="F315" s="31">
        <v>1139</v>
      </c>
      <c r="G315" s="31">
        <v>0</v>
      </c>
      <c r="H315" s="29">
        <v>0</v>
      </c>
      <c r="I315" s="29">
        <v>0</v>
      </c>
    </row>
    <row r="316" spans="1:9" ht="15.75" hidden="1" x14ac:dyDescent="0.25">
      <c r="A316" s="48" t="s">
        <v>294</v>
      </c>
      <c r="B316" s="32">
        <v>38534</v>
      </c>
      <c r="C316" s="76">
        <f t="shared" si="5"/>
        <v>417</v>
      </c>
      <c r="D316" s="31">
        <v>22</v>
      </c>
      <c r="E316" s="31">
        <v>0</v>
      </c>
      <c r="F316" s="31">
        <v>0</v>
      </c>
      <c r="G316" s="31">
        <v>395</v>
      </c>
      <c r="H316" s="29">
        <v>0</v>
      </c>
      <c r="I316" s="29">
        <v>0</v>
      </c>
    </row>
    <row r="317" spans="1:9" ht="15.75" hidden="1" x14ac:dyDescent="0.25">
      <c r="A317" s="48" t="s">
        <v>295</v>
      </c>
      <c r="B317" s="32">
        <v>38534</v>
      </c>
      <c r="C317" s="76">
        <f t="shared" si="5"/>
        <v>2183</v>
      </c>
      <c r="D317" s="31">
        <v>1494</v>
      </c>
      <c r="E317" s="31">
        <v>689</v>
      </c>
      <c r="F317" s="31">
        <v>0</v>
      </c>
      <c r="G317" s="31">
        <v>0</v>
      </c>
      <c r="H317" s="29">
        <v>0</v>
      </c>
      <c r="I317" s="29">
        <v>0</v>
      </c>
    </row>
    <row r="318" spans="1:9" ht="15.75" hidden="1" x14ac:dyDescent="0.25">
      <c r="A318" s="48" t="s">
        <v>296</v>
      </c>
      <c r="B318" s="32">
        <v>38534</v>
      </c>
      <c r="C318" s="76">
        <f t="shared" si="5"/>
        <v>1762</v>
      </c>
      <c r="D318" s="31">
        <v>850</v>
      </c>
      <c r="E318" s="31">
        <v>0</v>
      </c>
      <c r="F318" s="31">
        <v>912</v>
      </c>
      <c r="G318" s="31">
        <v>0</v>
      </c>
      <c r="H318" s="29">
        <v>0</v>
      </c>
      <c r="I318" s="29">
        <v>0</v>
      </c>
    </row>
    <row r="319" spans="1:9" ht="15.75" hidden="1" x14ac:dyDescent="0.25">
      <c r="A319" s="48" t="s">
        <v>297</v>
      </c>
      <c r="B319" s="32">
        <v>38534</v>
      </c>
      <c r="C319" s="76">
        <f t="shared" si="5"/>
        <v>1245</v>
      </c>
      <c r="D319" s="31">
        <v>14</v>
      </c>
      <c r="E319" s="31">
        <v>0</v>
      </c>
      <c r="F319" s="31">
        <v>0</v>
      </c>
      <c r="G319" s="31">
        <v>1231</v>
      </c>
      <c r="H319" s="29">
        <v>0</v>
      </c>
      <c r="I319" s="29">
        <v>0</v>
      </c>
    </row>
    <row r="320" spans="1:9" ht="15.75" hidden="1" x14ac:dyDescent="0.25">
      <c r="A320" s="48" t="s">
        <v>298</v>
      </c>
      <c r="B320" s="32">
        <v>38534</v>
      </c>
      <c r="C320" s="76">
        <f t="shared" si="5"/>
        <v>516</v>
      </c>
      <c r="D320" s="31">
        <v>516</v>
      </c>
      <c r="E320" s="31">
        <v>0</v>
      </c>
      <c r="F320" s="31">
        <v>0</v>
      </c>
      <c r="G320" s="31">
        <v>0</v>
      </c>
      <c r="H320" s="29">
        <v>0</v>
      </c>
      <c r="I320" s="29">
        <v>0</v>
      </c>
    </row>
    <row r="321" spans="1:9" ht="15.75" hidden="1" x14ac:dyDescent="0.25">
      <c r="A321" s="48" t="s">
        <v>299</v>
      </c>
      <c r="B321" s="32">
        <v>38534</v>
      </c>
      <c r="C321" s="76">
        <f t="shared" si="5"/>
        <v>582</v>
      </c>
      <c r="D321" s="31">
        <v>225</v>
      </c>
      <c r="E321" s="31">
        <v>0</v>
      </c>
      <c r="F321" s="31">
        <v>0</v>
      </c>
      <c r="G321" s="31">
        <v>357</v>
      </c>
      <c r="H321" s="29">
        <v>0</v>
      </c>
      <c r="I321" s="29">
        <v>0</v>
      </c>
    </row>
    <row r="322" spans="1:9" ht="15.75" hidden="1" x14ac:dyDescent="0.25">
      <c r="A322" s="48" t="s">
        <v>300</v>
      </c>
      <c r="B322" s="32">
        <v>38534</v>
      </c>
      <c r="C322" s="76">
        <f t="shared" si="5"/>
        <v>415</v>
      </c>
      <c r="D322" s="31">
        <v>415</v>
      </c>
      <c r="E322" s="31">
        <v>0</v>
      </c>
      <c r="F322" s="31">
        <v>0</v>
      </c>
      <c r="G322" s="31">
        <v>0</v>
      </c>
      <c r="H322" s="29">
        <v>0</v>
      </c>
      <c r="I322" s="29">
        <v>0</v>
      </c>
    </row>
    <row r="323" spans="1:9" ht="15.75" hidden="1" x14ac:dyDescent="0.25">
      <c r="A323" s="48" t="s">
        <v>301</v>
      </c>
      <c r="B323" s="32">
        <v>38534</v>
      </c>
      <c r="C323" s="76">
        <f t="shared" si="5"/>
        <v>209</v>
      </c>
      <c r="D323" s="31">
        <v>209</v>
      </c>
      <c r="E323" s="31">
        <v>0</v>
      </c>
      <c r="F323" s="31">
        <v>0</v>
      </c>
      <c r="G323" s="31">
        <v>0</v>
      </c>
      <c r="H323" s="29">
        <v>0</v>
      </c>
      <c r="I323" s="29">
        <v>0</v>
      </c>
    </row>
    <row r="324" spans="1:9" ht="15.75" hidden="1" x14ac:dyDescent="0.25">
      <c r="A324" s="48" t="s">
        <v>302</v>
      </c>
      <c r="B324" s="32">
        <v>38534</v>
      </c>
      <c r="C324" s="76">
        <f t="shared" si="5"/>
        <v>1846</v>
      </c>
      <c r="D324" s="31">
        <v>1488</v>
      </c>
      <c r="E324" s="31">
        <v>277</v>
      </c>
      <c r="F324" s="31">
        <v>0</v>
      </c>
      <c r="G324" s="31">
        <v>81</v>
      </c>
      <c r="H324" s="29">
        <v>0</v>
      </c>
      <c r="I324" s="29">
        <v>0</v>
      </c>
    </row>
    <row r="325" spans="1:9" ht="15.75" hidden="1" x14ac:dyDescent="0.25">
      <c r="A325" s="48" t="s">
        <v>303</v>
      </c>
      <c r="B325" s="32">
        <v>38534</v>
      </c>
      <c r="C325" s="76">
        <f t="shared" si="5"/>
        <v>710</v>
      </c>
      <c r="D325" s="31">
        <v>710</v>
      </c>
      <c r="E325" s="31">
        <v>0</v>
      </c>
      <c r="F325" s="31">
        <v>0</v>
      </c>
      <c r="G325" s="31">
        <v>0</v>
      </c>
      <c r="H325" s="29">
        <v>0</v>
      </c>
      <c r="I325" s="29">
        <v>0</v>
      </c>
    </row>
    <row r="326" spans="1:9" ht="15.75" hidden="1" x14ac:dyDescent="0.25">
      <c r="A326" s="48" t="s">
        <v>304</v>
      </c>
      <c r="B326" s="32">
        <v>38534</v>
      </c>
      <c r="C326" s="76">
        <f t="shared" si="5"/>
        <v>164</v>
      </c>
      <c r="D326" s="31">
        <v>164</v>
      </c>
      <c r="E326" s="31">
        <v>0</v>
      </c>
      <c r="F326" s="31">
        <v>0</v>
      </c>
      <c r="G326" s="31">
        <v>0</v>
      </c>
      <c r="H326" s="29">
        <v>0</v>
      </c>
      <c r="I326" s="29">
        <v>0</v>
      </c>
    </row>
    <row r="327" spans="1:9" ht="15.75" hidden="1" x14ac:dyDescent="0.25">
      <c r="A327" s="48" t="s">
        <v>823</v>
      </c>
      <c r="B327" s="32">
        <v>38534</v>
      </c>
      <c r="C327" s="76">
        <f t="shared" si="5"/>
        <v>361</v>
      </c>
      <c r="D327" s="31">
        <f>381-20</f>
        <v>361</v>
      </c>
      <c r="E327" s="31">
        <v>0</v>
      </c>
      <c r="F327" s="31">
        <v>0</v>
      </c>
      <c r="G327" s="31">
        <v>0</v>
      </c>
      <c r="H327" s="29">
        <v>0</v>
      </c>
      <c r="I327" s="29">
        <v>0</v>
      </c>
    </row>
    <row r="328" spans="1:9" ht="15.75" hidden="1" x14ac:dyDescent="0.25">
      <c r="A328" s="48" t="s">
        <v>305</v>
      </c>
      <c r="B328" s="32">
        <v>38534</v>
      </c>
      <c r="C328" s="76">
        <f t="shared" si="5"/>
        <v>1181</v>
      </c>
      <c r="D328" s="31">
        <v>75</v>
      </c>
      <c r="E328" s="31">
        <v>0</v>
      </c>
      <c r="F328" s="31">
        <v>0</v>
      </c>
      <c r="G328" s="31">
        <v>1106</v>
      </c>
      <c r="H328" s="29">
        <v>0</v>
      </c>
      <c r="I328" s="29">
        <v>0</v>
      </c>
    </row>
    <row r="329" spans="1:9" ht="15.75" hidden="1" x14ac:dyDescent="0.25">
      <c r="A329" s="48" t="s">
        <v>306</v>
      </c>
      <c r="B329" s="32">
        <v>38534</v>
      </c>
      <c r="C329" s="76">
        <f t="shared" si="5"/>
        <v>916</v>
      </c>
      <c r="D329" s="31">
        <v>41</v>
      </c>
      <c r="E329" s="31">
        <v>0</v>
      </c>
      <c r="F329" s="31">
        <v>0</v>
      </c>
      <c r="G329" s="31">
        <v>875</v>
      </c>
      <c r="H329" s="29">
        <v>0</v>
      </c>
      <c r="I329" s="29">
        <v>0</v>
      </c>
    </row>
    <row r="330" spans="1:9" ht="15.75" hidden="1" x14ac:dyDescent="0.25">
      <c r="A330" s="48" t="s">
        <v>307</v>
      </c>
      <c r="B330" s="32">
        <v>38534</v>
      </c>
      <c r="C330" s="76">
        <f t="shared" si="5"/>
        <v>1177</v>
      </c>
      <c r="D330" s="31">
        <v>12</v>
      </c>
      <c r="E330" s="31">
        <v>0</v>
      </c>
      <c r="F330" s="31">
        <v>0</v>
      </c>
      <c r="G330" s="31">
        <v>1165</v>
      </c>
      <c r="H330" s="29">
        <v>0</v>
      </c>
      <c r="I330" s="29">
        <v>0</v>
      </c>
    </row>
    <row r="331" spans="1:9" ht="15.75" hidden="1" x14ac:dyDescent="0.25">
      <c r="A331" s="48" t="s">
        <v>824</v>
      </c>
      <c r="B331" s="32">
        <v>38534</v>
      </c>
      <c r="C331" s="76">
        <f t="shared" si="5"/>
        <v>1177</v>
      </c>
      <c r="D331" s="31">
        <f>32-20</f>
        <v>12</v>
      </c>
      <c r="E331" s="31">
        <v>0</v>
      </c>
      <c r="F331" s="31">
        <v>0</v>
      </c>
      <c r="G331" s="31">
        <v>1165</v>
      </c>
      <c r="H331" s="29">
        <v>0</v>
      </c>
      <c r="I331" s="29">
        <v>0</v>
      </c>
    </row>
    <row r="332" spans="1:9" ht="15.75" hidden="1" x14ac:dyDescent="0.25">
      <c r="A332" s="48" t="s">
        <v>825</v>
      </c>
      <c r="B332" s="32">
        <v>38534</v>
      </c>
      <c r="C332" s="76">
        <f t="shared" si="5"/>
        <v>1131</v>
      </c>
      <c r="D332" s="31">
        <f>73-20</f>
        <v>53</v>
      </c>
      <c r="E332" s="31">
        <v>0</v>
      </c>
      <c r="F332" s="31">
        <v>0</v>
      </c>
      <c r="G332" s="31">
        <v>1078</v>
      </c>
      <c r="H332" s="29">
        <v>0</v>
      </c>
      <c r="I332" s="29">
        <v>0</v>
      </c>
    </row>
    <row r="333" spans="1:9" ht="15.75" hidden="1" x14ac:dyDescent="0.25">
      <c r="A333" s="48" t="s">
        <v>308</v>
      </c>
      <c r="B333" s="32">
        <v>38534</v>
      </c>
      <c r="C333" s="76">
        <f t="shared" si="5"/>
        <v>780</v>
      </c>
      <c r="D333" s="31">
        <v>17</v>
      </c>
      <c r="E333" s="31">
        <v>0</v>
      </c>
      <c r="F333" s="31">
        <v>0</v>
      </c>
      <c r="G333" s="31">
        <v>763</v>
      </c>
      <c r="H333" s="29">
        <v>0</v>
      </c>
      <c r="I333" s="29">
        <v>0</v>
      </c>
    </row>
    <row r="334" spans="1:9" ht="15.75" hidden="1" x14ac:dyDescent="0.25">
      <c r="A334" s="48" t="s">
        <v>826</v>
      </c>
      <c r="B334" s="32">
        <v>38534</v>
      </c>
      <c r="C334" s="76">
        <f t="shared" si="5"/>
        <v>906</v>
      </c>
      <c r="D334" s="31">
        <f>56-20</f>
        <v>36</v>
      </c>
      <c r="E334" s="31">
        <v>0</v>
      </c>
      <c r="F334" s="31">
        <v>0</v>
      </c>
      <c r="G334" s="31">
        <v>870</v>
      </c>
      <c r="H334" s="29">
        <v>0</v>
      </c>
      <c r="I334" s="29">
        <v>0</v>
      </c>
    </row>
    <row r="335" spans="1:9" ht="15.75" hidden="1" x14ac:dyDescent="0.25">
      <c r="A335" s="48" t="s">
        <v>309</v>
      </c>
      <c r="B335" s="32">
        <v>38534</v>
      </c>
      <c r="C335" s="76">
        <f t="shared" si="5"/>
        <v>809</v>
      </c>
      <c r="D335" s="31">
        <v>22</v>
      </c>
      <c r="E335" s="31">
        <v>0</v>
      </c>
      <c r="F335" s="31">
        <v>0</v>
      </c>
      <c r="G335" s="31">
        <v>787</v>
      </c>
      <c r="H335" s="29">
        <v>0</v>
      </c>
      <c r="I335" s="29">
        <v>0</v>
      </c>
    </row>
    <row r="336" spans="1:9" ht="15.75" hidden="1" x14ac:dyDescent="0.25">
      <c r="A336" s="48" t="s">
        <v>310</v>
      </c>
      <c r="B336" s="32">
        <v>38534</v>
      </c>
      <c r="C336" s="76">
        <f t="shared" si="5"/>
        <v>1236</v>
      </c>
      <c r="D336" s="31">
        <v>13</v>
      </c>
      <c r="E336" s="31">
        <v>0</v>
      </c>
      <c r="F336" s="31">
        <v>0</v>
      </c>
      <c r="G336" s="31">
        <v>1223</v>
      </c>
      <c r="H336" s="29">
        <v>0</v>
      </c>
      <c r="I336" s="29">
        <v>0</v>
      </c>
    </row>
    <row r="337" spans="1:9" ht="15.75" hidden="1" x14ac:dyDescent="0.25">
      <c r="A337" s="48" t="s">
        <v>311</v>
      </c>
      <c r="B337" s="32">
        <v>38534</v>
      </c>
      <c r="C337" s="76">
        <f t="shared" si="5"/>
        <v>208</v>
      </c>
      <c r="D337" s="31">
        <v>208</v>
      </c>
      <c r="E337" s="31">
        <v>0</v>
      </c>
      <c r="F337" s="31">
        <v>0</v>
      </c>
      <c r="G337" s="31">
        <v>0</v>
      </c>
      <c r="H337" s="29">
        <v>0</v>
      </c>
      <c r="I337" s="29">
        <v>0</v>
      </c>
    </row>
    <row r="338" spans="1:9" ht="15.75" hidden="1" x14ac:dyDescent="0.25">
      <c r="A338" s="48" t="s">
        <v>312</v>
      </c>
      <c r="B338" s="32">
        <v>38534</v>
      </c>
      <c r="C338" s="76">
        <f t="shared" si="5"/>
        <v>71</v>
      </c>
      <c r="D338" s="31">
        <v>71</v>
      </c>
      <c r="E338" s="31">
        <v>0</v>
      </c>
      <c r="F338" s="31">
        <v>0</v>
      </c>
      <c r="G338" s="31">
        <v>0</v>
      </c>
      <c r="H338" s="29">
        <v>0</v>
      </c>
      <c r="I338" s="29">
        <v>0</v>
      </c>
    </row>
    <row r="339" spans="1:9" ht="15.75" hidden="1" x14ac:dyDescent="0.25">
      <c r="A339" s="48" t="s">
        <v>313</v>
      </c>
      <c r="B339" s="32">
        <v>38534</v>
      </c>
      <c r="C339" s="76">
        <f t="shared" si="5"/>
        <v>286</v>
      </c>
      <c r="D339" s="31">
        <v>286</v>
      </c>
      <c r="E339" s="31">
        <v>0</v>
      </c>
      <c r="F339" s="31">
        <v>0</v>
      </c>
      <c r="G339" s="31">
        <v>0</v>
      </c>
      <c r="H339" s="29">
        <v>0</v>
      </c>
      <c r="I339" s="29">
        <v>0</v>
      </c>
    </row>
    <row r="340" spans="1:9" ht="15.75" hidden="1" x14ac:dyDescent="0.25">
      <c r="A340" s="48" t="s">
        <v>314</v>
      </c>
      <c r="B340" s="32">
        <v>38534</v>
      </c>
      <c r="C340" s="76">
        <f t="shared" ref="C340:C403" si="6">SUM(D340:I340)</f>
        <v>191</v>
      </c>
      <c r="D340" s="31">
        <v>89</v>
      </c>
      <c r="E340" s="31">
        <v>0</v>
      </c>
      <c r="F340" s="31">
        <v>0</v>
      </c>
      <c r="G340" s="31">
        <v>102</v>
      </c>
      <c r="H340" s="29">
        <v>0</v>
      </c>
      <c r="I340" s="29">
        <v>0</v>
      </c>
    </row>
    <row r="341" spans="1:9" ht="15.75" hidden="1" x14ac:dyDescent="0.25">
      <c r="A341" s="48" t="s">
        <v>315</v>
      </c>
      <c r="B341" s="32">
        <v>38534</v>
      </c>
      <c r="C341" s="76">
        <f t="shared" si="6"/>
        <v>30</v>
      </c>
      <c r="D341" s="31">
        <v>25</v>
      </c>
      <c r="E341" s="31">
        <v>0</v>
      </c>
      <c r="F341" s="31">
        <v>0</v>
      </c>
      <c r="G341" s="31">
        <v>5</v>
      </c>
      <c r="H341" s="29">
        <v>0</v>
      </c>
      <c r="I341" s="29">
        <v>0</v>
      </c>
    </row>
    <row r="342" spans="1:9" ht="15.75" hidden="1" x14ac:dyDescent="0.25">
      <c r="A342" s="48" t="s">
        <v>316</v>
      </c>
      <c r="B342" s="32">
        <v>38534</v>
      </c>
      <c r="C342" s="76">
        <f t="shared" si="6"/>
        <v>83</v>
      </c>
      <c r="D342" s="31">
        <v>31</v>
      </c>
      <c r="E342" s="31">
        <v>0</v>
      </c>
      <c r="F342" s="31">
        <v>0</v>
      </c>
      <c r="G342" s="31">
        <v>52</v>
      </c>
      <c r="H342" s="29">
        <v>0</v>
      </c>
      <c r="I342" s="29">
        <v>0</v>
      </c>
    </row>
    <row r="343" spans="1:9" ht="15.75" hidden="1" x14ac:dyDescent="0.25">
      <c r="A343" s="72" t="s">
        <v>864</v>
      </c>
      <c r="B343" s="30">
        <v>38534</v>
      </c>
      <c r="C343" s="76">
        <f t="shared" si="6"/>
        <v>176</v>
      </c>
      <c r="D343" s="73">
        <v>81</v>
      </c>
      <c r="E343" s="73">
        <v>0</v>
      </c>
      <c r="F343" s="73">
        <v>0</v>
      </c>
      <c r="G343" s="73">
        <v>95</v>
      </c>
      <c r="H343" s="73">
        <v>0</v>
      </c>
      <c r="I343" s="27"/>
    </row>
    <row r="344" spans="1:9" ht="15.75" hidden="1" x14ac:dyDescent="0.25">
      <c r="A344" s="48" t="s">
        <v>317</v>
      </c>
      <c r="B344" s="32">
        <v>38534</v>
      </c>
      <c r="C344" s="76">
        <f t="shared" si="6"/>
        <v>558</v>
      </c>
      <c r="D344" s="31">
        <v>224</v>
      </c>
      <c r="E344" s="31">
        <v>0</v>
      </c>
      <c r="F344" s="31">
        <v>0</v>
      </c>
      <c r="G344" s="31">
        <v>334</v>
      </c>
      <c r="H344" s="29">
        <v>0</v>
      </c>
      <c r="I344" s="29">
        <v>0</v>
      </c>
    </row>
    <row r="345" spans="1:9" ht="15.75" hidden="1" x14ac:dyDescent="0.25">
      <c r="A345" s="72" t="s">
        <v>865</v>
      </c>
      <c r="B345" s="30">
        <v>38534</v>
      </c>
      <c r="C345" s="76">
        <f t="shared" si="6"/>
        <v>329</v>
      </c>
      <c r="D345" s="73">
        <v>329</v>
      </c>
      <c r="E345" s="73">
        <v>0</v>
      </c>
      <c r="F345" s="73">
        <v>0</v>
      </c>
      <c r="G345" s="73">
        <v>0</v>
      </c>
      <c r="H345" s="73">
        <v>0</v>
      </c>
      <c r="I345" s="27"/>
    </row>
    <row r="346" spans="1:9" ht="15.75" hidden="1" x14ac:dyDescent="0.25">
      <c r="A346" s="48" t="s">
        <v>318</v>
      </c>
      <c r="B346" s="32">
        <v>38534</v>
      </c>
      <c r="C346" s="76">
        <f t="shared" si="6"/>
        <v>12</v>
      </c>
      <c r="D346" s="31">
        <v>12</v>
      </c>
      <c r="E346" s="31">
        <v>0</v>
      </c>
      <c r="F346" s="31">
        <v>0</v>
      </c>
      <c r="G346" s="31">
        <v>0</v>
      </c>
      <c r="H346" s="29">
        <v>0</v>
      </c>
      <c r="I346" s="29">
        <v>0</v>
      </c>
    </row>
    <row r="347" spans="1:9" ht="15.75" hidden="1" x14ac:dyDescent="0.25">
      <c r="A347" s="48" t="s">
        <v>319</v>
      </c>
      <c r="B347" s="32">
        <v>38534</v>
      </c>
      <c r="C347" s="76">
        <f t="shared" si="6"/>
        <v>67</v>
      </c>
      <c r="D347" s="31">
        <v>13</v>
      </c>
      <c r="E347" s="31">
        <v>0</v>
      </c>
      <c r="F347" s="31">
        <v>0</v>
      </c>
      <c r="G347" s="31">
        <v>54</v>
      </c>
      <c r="H347" s="29">
        <v>0</v>
      </c>
      <c r="I347" s="29">
        <v>0</v>
      </c>
    </row>
    <row r="348" spans="1:9" ht="15.75" hidden="1" x14ac:dyDescent="0.25">
      <c r="A348" s="48" t="s">
        <v>320</v>
      </c>
      <c r="B348" s="32">
        <v>38534</v>
      </c>
      <c r="C348" s="76">
        <f t="shared" si="6"/>
        <v>297</v>
      </c>
      <c r="D348" s="31">
        <v>297</v>
      </c>
      <c r="E348" s="31">
        <v>0</v>
      </c>
      <c r="F348" s="31">
        <v>0</v>
      </c>
      <c r="G348" s="31">
        <v>0</v>
      </c>
      <c r="H348" s="29">
        <v>0</v>
      </c>
      <c r="I348" s="29">
        <v>0</v>
      </c>
    </row>
    <row r="349" spans="1:9" ht="15.75" hidden="1" x14ac:dyDescent="0.25">
      <c r="A349" s="48" t="s">
        <v>321</v>
      </c>
      <c r="B349" s="32">
        <v>38534</v>
      </c>
      <c r="C349" s="76">
        <f t="shared" si="6"/>
        <v>36</v>
      </c>
      <c r="D349" s="31">
        <v>36</v>
      </c>
      <c r="E349" s="31">
        <v>0</v>
      </c>
      <c r="F349" s="31">
        <v>0</v>
      </c>
      <c r="G349" s="31">
        <v>0</v>
      </c>
      <c r="H349" s="29">
        <v>0</v>
      </c>
      <c r="I349" s="29">
        <v>0</v>
      </c>
    </row>
    <row r="350" spans="1:9" ht="15.75" hidden="1" x14ac:dyDescent="0.25">
      <c r="A350" s="48" t="s">
        <v>322</v>
      </c>
      <c r="B350" s="32">
        <v>38534</v>
      </c>
      <c r="C350" s="76">
        <f t="shared" si="6"/>
        <v>529</v>
      </c>
      <c r="D350" s="31">
        <v>529</v>
      </c>
      <c r="E350" s="31">
        <v>0</v>
      </c>
      <c r="F350" s="31">
        <v>0</v>
      </c>
      <c r="G350" s="31">
        <v>0</v>
      </c>
      <c r="H350" s="29">
        <v>0</v>
      </c>
      <c r="I350" s="29">
        <v>0</v>
      </c>
    </row>
    <row r="351" spans="1:9" ht="15.75" hidden="1" x14ac:dyDescent="0.25">
      <c r="A351" s="48" t="s">
        <v>323</v>
      </c>
      <c r="B351" s="32">
        <v>38534</v>
      </c>
      <c r="C351" s="76">
        <f t="shared" si="6"/>
        <v>210</v>
      </c>
      <c r="D351" s="31">
        <v>156</v>
      </c>
      <c r="E351" s="31">
        <v>0</v>
      </c>
      <c r="F351" s="31">
        <v>0</v>
      </c>
      <c r="G351" s="31">
        <v>54</v>
      </c>
      <c r="H351" s="29">
        <v>0</v>
      </c>
      <c r="I351" s="29">
        <v>0</v>
      </c>
    </row>
    <row r="352" spans="1:9" ht="15.75" hidden="1" x14ac:dyDescent="0.25">
      <c r="A352" s="48" t="s">
        <v>324</v>
      </c>
      <c r="B352" s="32">
        <v>38534</v>
      </c>
      <c r="C352" s="76">
        <f t="shared" si="6"/>
        <v>29</v>
      </c>
      <c r="D352" s="31">
        <v>29</v>
      </c>
      <c r="E352" s="31">
        <v>0</v>
      </c>
      <c r="F352" s="31">
        <v>0</v>
      </c>
      <c r="G352" s="31">
        <v>0</v>
      </c>
      <c r="H352" s="29">
        <v>0</v>
      </c>
      <c r="I352" s="29">
        <v>0</v>
      </c>
    </row>
    <row r="353" spans="1:9" ht="15.75" hidden="1" x14ac:dyDescent="0.25">
      <c r="A353" s="72" t="s">
        <v>656</v>
      </c>
      <c r="B353" s="30">
        <v>38534</v>
      </c>
      <c r="C353" s="76">
        <f t="shared" si="6"/>
        <v>409</v>
      </c>
      <c r="D353" s="73">
        <v>304</v>
      </c>
      <c r="E353" s="73">
        <v>0</v>
      </c>
      <c r="F353" s="73">
        <v>0</v>
      </c>
      <c r="G353" s="73">
        <v>105</v>
      </c>
      <c r="H353" s="73">
        <v>0</v>
      </c>
      <c r="I353" s="27"/>
    </row>
    <row r="354" spans="1:9" ht="15.75" hidden="1" x14ac:dyDescent="0.25">
      <c r="A354" s="48" t="s">
        <v>325</v>
      </c>
      <c r="B354" s="32">
        <v>38534</v>
      </c>
      <c r="C354" s="76">
        <f t="shared" si="6"/>
        <v>221</v>
      </c>
      <c r="D354" s="31">
        <v>43</v>
      </c>
      <c r="E354" s="31">
        <v>0</v>
      </c>
      <c r="F354" s="31">
        <v>0</v>
      </c>
      <c r="G354" s="31">
        <v>178</v>
      </c>
      <c r="H354" s="29">
        <v>0</v>
      </c>
      <c r="I354" s="29">
        <v>0</v>
      </c>
    </row>
    <row r="355" spans="1:9" ht="15.75" hidden="1" x14ac:dyDescent="0.25">
      <c r="A355" s="72" t="s">
        <v>866</v>
      </c>
      <c r="B355" s="30">
        <v>38534</v>
      </c>
      <c r="C355" s="76">
        <f t="shared" si="6"/>
        <v>204</v>
      </c>
      <c r="D355" s="73">
        <v>204</v>
      </c>
      <c r="E355" s="73">
        <v>0</v>
      </c>
      <c r="F355" s="73">
        <v>0</v>
      </c>
      <c r="G355" s="73">
        <v>0</v>
      </c>
      <c r="H355" s="73">
        <v>0</v>
      </c>
      <c r="I355" s="27"/>
    </row>
    <row r="356" spans="1:9" ht="15.75" hidden="1" x14ac:dyDescent="0.25">
      <c r="A356" s="48" t="s">
        <v>326</v>
      </c>
      <c r="B356" s="32">
        <v>38534</v>
      </c>
      <c r="C356" s="76">
        <f t="shared" si="6"/>
        <v>210</v>
      </c>
      <c r="D356" s="31">
        <v>210</v>
      </c>
      <c r="E356" s="31">
        <v>0</v>
      </c>
      <c r="F356" s="31">
        <v>0</v>
      </c>
      <c r="G356" s="31">
        <v>0</v>
      </c>
      <c r="H356" s="29">
        <v>0</v>
      </c>
      <c r="I356" s="29">
        <v>0</v>
      </c>
    </row>
    <row r="357" spans="1:9" ht="15.75" hidden="1" x14ac:dyDescent="0.25">
      <c r="A357" s="48" t="s">
        <v>327</v>
      </c>
      <c r="B357" s="32">
        <v>38534</v>
      </c>
      <c r="C357" s="76">
        <f t="shared" si="6"/>
        <v>207</v>
      </c>
      <c r="D357" s="31">
        <v>207</v>
      </c>
      <c r="E357" s="31">
        <v>0</v>
      </c>
      <c r="F357" s="31">
        <v>0</v>
      </c>
      <c r="G357" s="31">
        <v>0</v>
      </c>
      <c r="H357" s="29">
        <v>0</v>
      </c>
      <c r="I357" s="29">
        <v>0</v>
      </c>
    </row>
    <row r="358" spans="1:9" ht="15.75" hidden="1" x14ac:dyDescent="0.25">
      <c r="A358" s="48" t="s">
        <v>328</v>
      </c>
      <c r="B358" s="32">
        <v>38534</v>
      </c>
      <c r="C358" s="76">
        <f t="shared" si="6"/>
        <v>161</v>
      </c>
      <c r="D358" s="31">
        <v>161</v>
      </c>
      <c r="E358" s="31">
        <v>0</v>
      </c>
      <c r="F358" s="31">
        <v>0</v>
      </c>
      <c r="G358" s="31">
        <v>0</v>
      </c>
      <c r="H358" s="29">
        <v>0</v>
      </c>
      <c r="I358" s="29">
        <v>0</v>
      </c>
    </row>
    <row r="359" spans="1:9" ht="15.75" hidden="1" x14ac:dyDescent="0.25">
      <c r="A359" s="48" t="s">
        <v>329</v>
      </c>
      <c r="B359" s="32">
        <v>38534</v>
      </c>
      <c r="C359" s="76">
        <f t="shared" si="6"/>
        <v>428</v>
      </c>
      <c r="D359" s="31">
        <v>195</v>
      </c>
      <c r="E359" s="31">
        <v>0</v>
      </c>
      <c r="F359" s="31">
        <v>0</v>
      </c>
      <c r="G359" s="31">
        <v>233</v>
      </c>
      <c r="H359" s="29">
        <v>0</v>
      </c>
      <c r="I359" s="29">
        <v>0</v>
      </c>
    </row>
    <row r="360" spans="1:9" ht="15.75" hidden="1" x14ac:dyDescent="0.25">
      <c r="A360" s="48" t="s">
        <v>330</v>
      </c>
      <c r="B360" s="32">
        <v>38534</v>
      </c>
      <c r="C360" s="76">
        <f t="shared" si="6"/>
        <v>123</v>
      </c>
      <c r="D360" s="31">
        <v>123</v>
      </c>
      <c r="E360" s="31">
        <v>0</v>
      </c>
      <c r="F360" s="31">
        <v>0</v>
      </c>
      <c r="G360" s="31">
        <v>0</v>
      </c>
      <c r="H360" s="29">
        <v>0</v>
      </c>
      <c r="I360" s="29">
        <v>0</v>
      </c>
    </row>
    <row r="361" spans="1:9" ht="15.75" hidden="1" x14ac:dyDescent="0.25">
      <c r="A361" s="48" t="s">
        <v>331</v>
      </c>
      <c r="B361" s="32">
        <v>38534</v>
      </c>
      <c r="C361" s="76">
        <f t="shared" si="6"/>
        <v>473</v>
      </c>
      <c r="D361" s="31">
        <v>473</v>
      </c>
      <c r="E361" s="31">
        <v>0</v>
      </c>
      <c r="F361" s="31">
        <v>0</v>
      </c>
      <c r="G361" s="31">
        <v>0</v>
      </c>
      <c r="H361" s="29">
        <v>0</v>
      </c>
      <c r="I361" s="29">
        <v>0</v>
      </c>
    </row>
    <row r="362" spans="1:9" ht="15.75" hidden="1" x14ac:dyDescent="0.25">
      <c r="A362" s="72" t="s">
        <v>867</v>
      </c>
      <c r="B362" s="30">
        <v>38534</v>
      </c>
      <c r="C362" s="76">
        <f t="shared" si="6"/>
        <v>10</v>
      </c>
      <c r="D362" s="73">
        <v>10</v>
      </c>
      <c r="E362" s="73">
        <v>0</v>
      </c>
      <c r="F362" s="73">
        <v>0</v>
      </c>
      <c r="G362" s="73">
        <v>0</v>
      </c>
      <c r="H362" s="73">
        <v>0</v>
      </c>
      <c r="I362" s="27"/>
    </row>
    <row r="363" spans="1:9" ht="15.75" hidden="1" x14ac:dyDescent="0.25">
      <c r="A363" s="48" t="s">
        <v>332</v>
      </c>
      <c r="B363" s="32">
        <v>38534</v>
      </c>
      <c r="C363" s="76">
        <f t="shared" si="6"/>
        <v>113</v>
      </c>
      <c r="D363" s="31">
        <v>113</v>
      </c>
      <c r="E363" s="31">
        <v>0</v>
      </c>
      <c r="F363" s="31">
        <v>0</v>
      </c>
      <c r="G363" s="31">
        <v>0</v>
      </c>
      <c r="H363" s="29">
        <v>0</v>
      </c>
      <c r="I363" s="29">
        <v>0</v>
      </c>
    </row>
    <row r="364" spans="1:9" ht="15.75" hidden="1" x14ac:dyDescent="0.25">
      <c r="A364" s="48" t="s">
        <v>333</v>
      </c>
      <c r="B364" s="32">
        <v>38534</v>
      </c>
      <c r="C364" s="76">
        <f t="shared" si="6"/>
        <v>232</v>
      </c>
      <c r="D364" s="31">
        <v>22</v>
      </c>
      <c r="E364" s="31">
        <v>0</v>
      </c>
      <c r="F364" s="31">
        <v>0</v>
      </c>
      <c r="G364" s="31">
        <v>210</v>
      </c>
      <c r="H364" s="29">
        <v>0</v>
      </c>
      <c r="I364" s="29">
        <v>0</v>
      </c>
    </row>
    <row r="365" spans="1:9" ht="15.75" hidden="1" x14ac:dyDescent="0.25">
      <c r="A365" s="72" t="s">
        <v>868</v>
      </c>
      <c r="B365" s="30">
        <v>38534</v>
      </c>
      <c r="C365" s="76">
        <f t="shared" si="6"/>
        <v>256</v>
      </c>
      <c r="D365" s="73">
        <v>256</v>
      </c>
      <c r="E365" s="73">
        <v>0</v>
      </c>
      <c r="F365" s="73">
        <v>0</v>
      </c>
      <c r="G365" s="73">
        <v>0</v>
      </c>
      <c r="H365" s="73">
        <v>0</v>
      </c>
      <c r="I365" s="27"/>
    </row>
    <row r="366" spans="1:9" ht="15.75" hidden="1" x14ac:dyDescent="0.25">
      <c r="A366" s="48" t="s">
        <v>334</v>
      </c>
      <c r="B366" s="32">
        <v>38534</v>
      </c>
      <c r="C366" s="76">
        <f t="shared" si="6"/>
        <v>2716</v>
      </c>
      <c r="D366" s="31">
        <v>920</v>
      </c>
      <c r="E366" s="31">
        <v>1162</v>
      </c>
      <c r="F366" s="31">
        <v>0</v>
      </c>
      <c r="G366" s="31">
        <v>634</v>
      </c>
      <c r="H366" s="29">
        <v>0</v>
      </c>
      <c r="I366" s="29">
        <v>0</v>
      </c>
    </row>
    <row r="367" spans="1:9" ht="15.75" hidden="1" x14ac:dyDescent="0.25">
      <c r="A367" s="48" t="s">
        <v>335</v>
      </c>
      <c r="B367" s="32">
        <v>38534</v>
      </c>
      <c r="C367" s="76">
        <f t="shared" si="6"/>
        <v>3429</v>
      </c>
      <c r="D367" s="31">
        <v>1206</v>
      </c>
      <c r="E367" s="31">
        <v>1868</v>
      </c>
      <c r="F367" s="31">
        <v>0</v>
      </c>
      <c r="G367" s="31">
        <v>355</v>
      </c>
      <c r="H367" s="29">
        <v>0</v>
      </c>
      <c r="I367" s="29">
        <v>0</v>
      </c>
    </row>
    <row r="368" spans="1:9" ht="15.75" hidden="1" x14ac:dyDescent="0.25">
      <c r="A368" s="48" t="s">
        <v>336</v>
      </c>
      <c r="B368" s="32">
        <v>38534</v>
      </c>
      <c r="C368" s="76">
        <f t="shared" si="6"/>
        <v>793</v>
      </c>
      <c r="D368" s="31">
        <v>24</v>
      </c>
      <c r="E368" s="31">
        <v>0</v>
      </c>
      <c r="F368" s="31">
        <v>0</v>
      </c>
      <c r="G368" s="31">
        <v>769</v>
      </c>
      <c r="H368" s="29">
        <v>0</v>
      </c>
      <c r="I368" s="29">
        <v>0</v>
      </c>
    </row>
    <row r="369" spans="1:9" ht="15.75" hidden="1" x14ac:dyDescent="0.25">
      <c r="A369" s="48" t="s">
        <v>337</v>
      </c>
      <c r="B369" s="32">
        <v>38534</v>
      </c>
      <c r="C369" s="76">
        <f t="shared" si="6"/>
        <v>831</v>
      </c>
      <c r="D369" s="31">
        <v>21</v>
      </c>
      <c r="E369" s="31">
        <v>0</v>
      </c>
      <c r="F369" s="31">
        <v>0</v>
      </c>
      <c r="G369" s="31">
        <v>810</v>
      </c>
      <c r="H369" s="29">
        <v>0</v>
      </c>
      <c r="I369" s="29">
        <v>0</v>
      </c>
    </row>
    <row r="370" spans="1:9" ht="15.75" hidden="1" x14ac:dyDescent="0.25">
      <c r="A370" s="72" t="s">
        <v>869</v>
      </c>
      <c r="B370" s="30">
        <v>38534</v>
      </c>
      <c r="C370" s="76">
        <f t="shared" si="6"/>
        <v>251</v>
      </c>
      <c r="D370" s="73">
        <v>251</v>
      </c>
      <c r="E370" s="73">
        <v>0</v>
      </c>
      <c r="F370" s="73">
        <v>0</v>
      </c>
      <c r="G370" s="73">
        <v>0</v>
      </c>
      <c r="H370" s="73">
        <v>0</v>
      </c>
      <c r="I370" s="27"/>
    </row>
    <row r="371" spans="1:9" ht="15.75" hidden="1" x14ac:dyDescent="0.25">
      <c r="A371" s="48" t="s">
        <v>827</v>
      </c>
      <c r="B371" s="32">
        <v>38534</v>
      </c>
      <c r="C371" s="76">
        <f t="shared" si="6"/>
        <v>7</v>
      </c>
      <c r="D371" s="31">
        <f>27-20</f>
        <v>7</v>
      </c>
      <c r="E371" s="31">
        <v>0</v>
      </c>
      <c r="F371" s="31">
        <v>0</v>
      </c>
      <c r="G371" s="31">
        <v>0</v>
      </c>
      <c r="H371" s="29">
        <v>0</v>
      </c>
      <c r="I371" s="29">
        <v>0</v>
      </c>
    </row>
    <row r="372" spans="1:9" ht="15.75" hidden="1" x14ac:dyDescent="0.25">
      <c r="A372" s="48" t="s">
        <v>338</v>
      </c>
      <c r="B372" s="32">
        <v>38534</v>
      </c>
      <c r="C372" s="76">
        <f t="shared" si="6"/>
        <v>308</v>
      </c>
      <c r="D372" s="31">
        <v>308</v>
      </c>
      <c r="E372" s="31">
        <v>0</v>
      </c>
      <c r="F372" s="31">
        <v>0</v>
      </c>
      <c r="G372" s="31">
        <v>0</v>
      </c>
      <c r="H372" s="29">
        <v>0</v>
      </c>
      <c r="I372" s="29">
        <v>0</v>
      </c>
    </row>
    <row r="373" spans="1:9" ht="15.75" hidden="1" x14ac:dyDescent="0.25">
      <c r="A373" s="48" t="s">
        <v>339</v>
      </c>
      <c r="B373" s="32">
        <v>38534</v>
      </c>
      <c r="C373" s="76">
        <f t="shared" si="6"/>
        <v>1036</v>
      </c>
      <c r="D373" s="31">
        <v>78</v>
      </c>
      <c r="E373" s="31">
        <v>0</v>
      </c>
      <c r="F373" s="31">
        <v>0</v>
      </c>
      <c r="G373" s="31">
        <v>958</v>
      </c>
      <c r="H373" s="29">
        <v>0</v>
      </c>
      <c r="I373" s="29">
        <v>0</v>
      </c>
    </row>
    <row r="374" spans="1:9" ht="15.75" hidden="1" x14ac:dyDescent="0.25">
      <c r="A374" s="48" t="s">
        <v>340</v>
      </c>
      <c r="B374" s="32">
        <v>38534</v>
      </c>
      <c r="C374" s="76">
        <f t="shared" si="6"/>
        <v>281</v>
      </c>
      <c r="D374" s="31">
        <v>222</v>
      </c>
      <c r="E374" s="31">
        <v>0</v>
      </c>
      <c r="F374" s="31">
        <v>0</v>
      </c>
      <c r="G374" s="31">
        <v>59</v>
      </c>
      <c r="H374" s="29">
        <v>0</v>
      </c>
      <c r="I374" s="29">
        <v>0</v>
      </c>
    </row>
    <row r="375" spans="1:9" ht="15.75" hidden="1" x14ac:dyDescent="0.25">
      <c r="A375" s="48" t="s">
        <v>341</v>
      </c>
      <c r="B375" s="32">
        <v>38534</v>
      </c>
      <c r="C375" s="76">
        <f t="shared" si="6"/>
        <v>1064</v>
      </c>
      <c r="D375" s="31">
        <v>873</v>
      </c>
      <c r="E375" s="31">
        <v>0</v>
      </c>
      <c r="F375" s="31">
        <v>191</v>
      </c>
      <c r="G375" s="31">
        <v>0</v>
      </c>
      <c r="H375" s="29">
        <v>0</v>
      </c>
      <c r="I375" s="29">
        <v>0</v>
      </c>
    </row>
    <row r="376" spans="1:9" ht="15.75" hidden="1" x14ac:dyDescent="0.25">
      <c r="A376" s="48" t="s">
        <v>342</v>
      </c>
      <c r="B376" s="32">
        <v>38534</v>
      </c>
      <c r="C376" s="76">
        <f t="shared" si="6"/>
        <v>3659</v>
      </c>
      <c r="D376" s="31">
        <v>1607</v>
      </c>
      <c r="E376" s="31">
        <v>2052</v>
      </c>
      <c r="F376" s="31">
        <v>0</v>
      </c>
      <c r="G376" s="31">
        <v>0</v>
      </c>
      <c r="H376" s="29">
        <v>0</v>
      </c>
      <c r="I376" s="29">
        <v>0</v>
      </c>
    </row>
    <row r="377" spans="1:9" ht="15.75" hidden="1" x14ac:dyDescent="0.25">
      <c r="A377" s="48" t="s">
        <v>343</v>
      </c>
      <c r="B377" s="32">
        <v>38534</v>
      </c>
      <c r="C377" s="76">
        <f t="shared" si="6"/>
        <v>3553</v>
      </c>
      <c r="D377" s="31">
        <v>1500</v>
      </c>
      <c r="E377" s="31">
        <v>2053</v>
      </c>
      <c r="F377" s="31">
        <v>0</v>
      </c>
      <c r="G377" s="31">
        <v>0</v>
      </c>
      <c r="H377" s="29">
        <v>0</v>
      </c>
      <c r="I377" s="29">
        <v>0</v>
      </c>
    </row>
    <row r="378" spans="1:9" ht="15.75" hidden="1" x14ac:dyDescent="0.25">
      <c r="A378" s="48" t="s">
        <v>828</v>
      </c>
      <c r="B378" s="32">
        <v>38534</v>
      </c>
      <c r="C378" s="76">
        <f t="shared" si="6"/>
        <v>3647</v>
      </c>
      <c r="D378" s="31">
        <f>1541-20</f>
        <v>1521</v>
      </c>
      <c r="E378" s="31">
        <v>2126</v>
      </c>
      <c r="F378" s="31">
        <v>0</v>
      </c>
      <c r="G378" s="31">
        <v>0</v>
      </c>
      <c r="H378" s="29">
        <v>0</v>
      </c>
      <c r="I378" s="29">
        <v>0</v>
      </c>
    </row>
    <row r="379" spans="1:9" ht="15.75" hidden="1" x14ac:dyDescent="0.25">
      <c r="A379" s="48" t="s">
        <v>344</v>
      </c>
      <c r="B379" s="32">
        <v>38534</v>
      </c>
      <c r="C379" s="76">
        <f t="shared" si="6"/>
        <v>3382</v>
      </c>
      <c r="D379" s="31">
        <v>1586</v>
      </c>
      <c r="E379" s="31">
        <v>1796</v>
      </c>
      <c r="F379" s="31">
        <v>0</v>
      </c>
      <c r="G379" s="31">
        <v>0</v>
      </c>
      <c r="H379" s="29">
        <v>0</v>
      </c>
      <c r="I379" s="29">
        <v>0</v>
      </c>
    </row>
    <row r="380" spans="1:9" ht="15.75" hidden="1" x14ac:dyDescent="0.25">
      <c r="A380" s="48" t="s">
        <v>829</v>
      </c>
      <c r="B380" s="32">
        <v>38534</v>
      </c>
      <c r="C380" s="76">
        <f t="shared" si="6"/>
        <v>3892</v>
      </c>
      <c r="D380" s="31">
        <f>1026-20</f>
        <v>1006</v>
      </c>
      <c r="E380" s="31">
        <v>0</v>
      </c>
      <c r="F380" s="31">
        <v>0</v>
      </c>
      <c r="G380" s="31">
        <v>0</v>
      </c>
      <c r="H380" s="29">
        <v>2886</v>
      </c>
      <c r="I380" s="29">
        <v>0</v>
      </c>
    </row>
    <row r="381" spans="1:9" ht="15.75" hidden="1" x14ac:dyDescent="0.25">
      <c r="A381" s="48" t="s">
        <v>345</v>
      </c>
      <c r="B381" s="32">
        <v>38534</v>
      </c>
      <c r="C381" s="76">
        <f t="shared" si="6"/>
        <v>3660</v>
      </c>
      <c r="D381" s="31">
        <f>1626-20</f>
        <v>1606</v>
      </c>
      <c r="E381" s="31">
        <v>2054</v>
      </c>
      <c r="F381" s="31">
        <v>0</v>
      </c>
      <c r="G381" s="31">
        <v>0</v>
      </c>
      <c r="H381" s="29">
        <v>0</v>
      </c>
      <c r="I381" s="29">
        <v>0</v>
      </c>
    </row>
    <row r="382" spans="1:9" ht="15.75" hidden="1" x14ac:dyDescent="0.25">
      <c r="A382" s="48" t="s">
        <v>346</v>
      </c>
      <c r="B382" s="32">
        <v>38534</v>
      </c>
      <c r="C382" s="76">
        <f t="shared" si="6"/>
        <v>3654</v>
      </c>
      <c r="D382" s="31">
        <v>1603</v>
      </c>
      <c r="E382" s="31">
        <v>2051</v>
      </c>
      <c r="F382" s="31">
        <v>0</v>
      </c>
      <c r="G382" s="31">
        <v>0</v>
      </c>
      <c r="H382" s="29">
        <v>0</v>
      </c>
      <c r="I382" s="29">
        <v>0</v>
      </c>
    </row>
    <row r="383" spans="1:9" ht="15.75" hidden="1" x14ac:dyDescent="0.25">
      <c r="A383" s="48" t="s">
        <v>347</v>
      </c>
      <c r="B383" s="32">
        <v>38534</v>
      </c>
      <c r="C383" s="76">
        <f t="shared" si="6"/>
        <v>1223</v>
      </c>
      <c r="D383" s="31">
        <v>119</v>
      </c>
      <c r="E383" s="31">
        <v>0</v>
      </c>
      <c r="F383" s="31">
        <v>0</v>
      </c>
      <c r="G383" s="31">
        <v>1104</v>
      </c>
      <c r="H383" s="29">
        <v>0</v>
      </c>
      <c r="I383" s="29">
        <v>0</v>
      </c>
    </row>
    <row r="384" spans="1:9" ht="15.75" hidden="1" x14ac:dyDescent="0.25">
      <c r="A384" s="72" t="s">
        <v>870</v>
      </c>
      <c r="B384" s="30">
        <v>38534</v>
      </c>
      <c r="C384" s="76">
        <f t="shared" si="6"/>
        <v>1268</v>
      </c>
      <c r="D384" s="73">
        <v>110</v>
      </c>
      <c r="E384" s="73">
        <v>0</v>
      </c>
      <c r="F384" s="73">
        <v>0</v>
      </c>
      <c r="G384" s="73">
        <v>1158</v>
      </c>
      <c r="H384" s="73">
        <v>0</v>
      </c>
      <c r="I384" s="27"/>
    </row>
    <row r="385" spans="1:9" ht="15.75" hidden="1" x14ac:dyDescent="0.25">
      <c r="A385" s="48" t="s">
        <v>830</v>
      </c>
      <c r="B385" s="32">
        <v>38534</v>
      </c>
      <c r="C385" s="76">
        <f t="shared" si="6"/>
        <v>1251</v>
      </c>
      <c r="D385" s="31">
        <f>162-20</f>
        <v>142</v>
      </c>
      <c r="E385" s="31">
        <v>0</v>
      </c>
      <c r="F385" s="31">
        <v>0</v>
      </c>
      <c r="G385" s="31">
        <v>1109</v>
      </c>
      <c r="H385" s="29">
        <v>0</v>
      </c>
      <c r="I385" s="29">
        <v>0</v>
      </c>
    </row>
    <row r="386" spans="1:9" ht="15.75" hidden="1" x14ac:dyDescent="0.25">
      <c r="A386" s="48" t="s">
        <v>348</v>
      </c>
      <c r="B386" s="32">
        <v>38534</v>
      </c>
      <c r="C386" s="76">
        <f t="shared" si="6"/>
        <v>1252</v>
      </c>
      <c r="D386" s="31">
        <v>127</v>
      </c>
      <c r="E386" s="31">
        <v>0</v>
      </c>
      <c r="F386" s="31">
        <v>0</v>
      </c>
      <c r="G386" s="31">
        <v>1125</v>
      </c>
      <c r="H386" s="29">
        <v>0</v>
      </c>
      <c r="I386" s="29">
        <v>0</v>
      </c>
    </row>
    <row r="387" spans="1:9" ht="15.75" hidden="1" x14ac:dyDescent="0.25">
      <c r="A387" s="48" t="s">
        <v>349</v>
      </c>
      <c r="B387" s="32">
        <v>38534</v>
      </c>
      <c r="C387" s="76">
        <f t="shared" si="6"/>
        <v>1243</v>
      </c>
      <c r="D387" s="31">
        <v>209</v>
      </c>
      <c r="E387" s="31">
        <v>0</v>
      </c>
      <c r="F387" s="31">
        <v>0</v>
      </c>
      <c r="G387" s="31">
        <v>1034</v>
      </c>
      <c r="H387" s="29">
        <v>0</v>
      </c>
      <c r="I387" s="29">
        <v>0</v>
      </c>
    </row>
    <row r="388" spans="1:9" ht="15.75" hidden="1" x14ac:dyDescent="0.25">
      <c r="A388" s="48" t="s">
        <v>350</v>
      </c>
      <c r="B388" s="32">
        <v>38534</v>
      </c>
      <c r="C388" s="76">
        <f t="shared" si="6"/>
        <v>1251</v>
      </c>
      <c r="D388" s="31">
        <v>143</v>
      </c>
      <c r="E388" s="31">
        <v>0</v>
      </c>
      <c r="F388" s="31">
        <v>0</v>
      </c>
      <c r="G388" s="31">
        <v>1108</v>
      </c>
      <c r="H388" s="29">
        <v>0</v>
      </c>
      <c r="I388" s="29">
        <v>0</v>
      </c>
    </row>
    <row r="389" spans="1:9" ht="15.75" hidden="1" x14ac:dyDescent="0.25">
      <c r="A389" s="48" t="s">
        <v>351</v>
      </c>
      <c r="B389" s="32">
        <v>38534</v>
      </c>
      <c r="C389" s="76">
        <f t="shared" si="6"/>
        <v>2934</v>
      </c>
      <c r="D389" s="31">
        <v>1478</v>
      </c>
      <c r="E389" s="31">
        <v>1456</v>
      </c>
      <c r="F389" s="31">
        <v>0</v>
      </c>
      <c r="G389" s="31">
        <v>0</v>
      </c>
      <c r="H389" s="29">
        <v>0</v>
      </c>
      <c r="I389" s="29">
        <v>0</v>
      </c>
    </row>
    <row r="390" spans="1:9" ht="15.75" hidden="1" x14ac:dyDescent="0.25">
      <c r="A390" s="48" t="s">
        <v>352</v>
      </c>
      <c r="B390" s="32">
        <v>38534</v>
      </c>
      <c r="C390" s="76">
        <f t="shared" si="6"/>
        <v>2936</v>
      </c>
      <c r="D390" s="31">
        <v>1481</v>
      </c>
      <c r="E390" s="31">
        <v>1455</v>
      </c>
      <c r="F390" s="31">
        <v>0</v>
      </c>
      <c r="G390" s="31">
        <v>0</v>
      </c>
      <c r="H390" s="29">
        <v>0</v>
      </c>
      <c r="I390" s="29">
        <v>0</v>
      </c>
    </row>
    <row r="391" spans="1:9" ht="15.75" hidden="1" x14ac:dyDescent="0.25">
      <c r="A391" s="72" t="s">
        <v>871</v>
      </c>
      <c r="B391" s="30">
        <v>38534</v>
      </c>
      <c r="C391" s="76">
        <f t="shared" si="6"/>
        <v>399</v>
      </c>
      <c r="D391" s="73">
        <v>399</v>
      </c>
      <c r="E391" s="73">
        <v>0</v>
      </c>
      <c r="F391" s="73">
        <v>0</v>
      </c>
      <c r="G391" s="73">
        <v>0</v>
      </c>
      <c r="H391" s="73">
        <v>0</v>
      </c>
      <c r="I391" s="27"/>
    </row>
    <row r="392" spans="1:9" ht="15.75" hidden="1" x14ac:dyDescent="0.25">
      <c r="A392" s="48" t="s">
        <v>353</v>
      </c>
      <c r="B392" s="32">
        <v>38534</v>
      </c>
      <c r="C392" s="76">
        <f t="shared" si="6"/>
        <v>537</v>
      </c>
      <c r="D392" s="31">
        <v>537</v>
      </c>
      <c r="E392" s="31">
        <v>0</v>
      </c>
      <c r="F392" s="31">
        <v>0</v>
      </c>
      <c r="G392" s="31">
        <v>0</v>
      </c>
      <c r="H392" s="29">
        <v>0</v>
      </c>
      <c r="I392" s="29">
        <v>0</v>
      </c>
    </row>
    <row r="393" spans="1:9" ht="15.75" hidden="1" x14ac:dyDescent="0.25">
      <c r="A393" s="72" t="s">
        <v>701</v>
      </c>
      <c r="B393" s="30">
        <v>38534</v>
      </c>
      <c r="C393" s="76">
        <f t="shared" si="6"/>
        <v>761</v>
      </c>
      <c r="D393" s="73">
        <v>761</v>
      </c>
      <c r="E393" s="73">
        <v>0</v>
      </c>
      <c r="F393" s="73">
        <v>0</v>
      </c>
      <c r="G393" s="73">
        <v>0</v>
      </c>
      <c r="H393" s="73">
        <v>0</v>
      </c>
      <c r="I393" s="27"/>
    </row>
    <row r="394" spans="1:9" ht="15.75" hidden="1" x14ac:dyDescent="0.25">
      <c r="A394" s="48" t="s">
        <v>831</v>
      </c>
      <c r="B394" s="32">
        <v>38534</v>
      </c>
      <c r="C394" s="76">
        <f t="shared" si="6"/>
        <v>344</v>
      </c>
      <c r="D394" s="31">
        <f>364-20</f>
        <v>344</v>
      </c>
      <c r="E394" s="31">
        <v>0</v>
      </c>
      <c r="F394" s="31">
        <v>0</v>
      </c>
      <c r="G394" s="31">
        <v>0</v>
      </c>
      <c r="H394" s="29">
        <v>0</v>
      </c>
      <c r="I394" s="29">
        <v>0</v>
      </c>
    </row>
    <row r="395" spans="1:9" ht="15.75" hidden="1" x14ac:dyDescent="0.25">
      <c r="A395" s="48" t="s">
        <v>354</v>
      </c>
      <c r="B395" s="32">
        <v>38534</v>
      </c>
      <c r="C395" s="76">
        <f t="shared" si="6"/>
        <v>1247</v>
      </c>
      <c r="D395" s="31">
        <v>937</v>
      </c>
      <c r="E395" s="31">
        <v>0</v>
      </c>
      <c r="F395" s="31">
        <v>310</v>
      </c>
      <c r="G395" s="31">
        <v>0</v>
      </c>
      <c r="H395" s="29">
        <v>0</v>
      </c>
      <c r="I395" s="29">
        <v>0</v>
      </c>
    </row>
    <row r="396" spans="1:9" ht="15.75" hidden="1" x14ac:dyDescent="0.25">
      <c r="A396" s="48" t="s">
        <v>355</v>
      </c>
      <c r="B396" s="32">
        <v>38534</v>
      </c>
      <c r="C396" s="76">
        <f t="shared" si="6"/>
        <v>1311</v>
      </c>
      <c r="D396" s="31">
        <v>857</v>
      </c>
      <c r="E396" s="31">
        <v>0</v>
      </c>
      <c r="F396" s="31">
        <v>454</v>
      </c>
      <c r="G396" s="31">
        <v>0</v>
      </c>
      <c r="H396" s="29">
        <v>0</v>
      </c>
      <c r="I396" s="29">
        <v>0</v>
      </c>
    </row>
    <row r="397" spans="1:9" ht="15.75" hidden="1" x14ac:dyDescent="0.25">
      <c r="A397" s="48" t="s">
        <v>356</v>
      </c>
      <c r="B397" s="32">
        <v>38534</v>
      </c>
      <c r="C397" s="76">
        <f t="shared" si="6"/>
        <v>422</v>
      </c>
      <c r="D397" s="31">
        <v>422</v>
      </c>
      <c r="E397" s="31">
        <v>0</v>
      </c>
      <c r="F397" s="31">
        <v>0</v>
      </c>
      <c r="G397" s="31">
        <v>0</v>
      </c>
      <c r="H397" s="29">
        <v>0</v>
      </c>
      <c r="I397" s="29">
        <v>0</v>
      </c>
    </row>
    <row r="398" spans="1:9" ht="15.75" hidden="1" x14ac:dyDescent="0.25">
      <c r="A398" s="48" t="s">
        <v>357</v>
      </c>
      <c r="B398" s="32">
        <v>38534</v>
      </c>
      <c r="C398" s="76">
        <f t="shared" si="6"/>
        <v>377</v>
      </c>
      <c r="D398" s="31">
        <v>377</v>
      </c>
      <c r="E398" s="31">
        <v>0</v>
      </c>
      <c r="F398" s="31">
        <v>0</v>
      </c>
      <c r="G398" s="31">
        <v>0</v>
      </c>
      <c r="H398" s="29">
        <v>0</v>
      </c>
      <c r="I398" s="29">
        <v>0</v>
      </c>
    </row>
    <row r="399" spans="1:9" ht="15.75" hidden="1" x14ac:dyDescent="0.25">
      <c r="A399" s="72" t="s">
        <v>872</v>
      </c>
      <c r="B399" s="30">
        <v>38534</v>
      </c>
      <c r="C399" s="76">
        <f t="shared" si="6"/>
        <v>2240</v>
      </c>
      <c r="D399" s="73">
        <v>1556</v>
      </c>
      <c r="E399" s="73">
        <v>684</v>
      </c>
      <c r="F399" s="73">
        <v>0</v>
      </c>
      <c r="G399" s="73">
        <v>0</v>
      </c>
      <c r="H399" s="73">
        <v>0</v>
      </c>
      <c r="I399" s="27"/>
    </row>
    <row r="400" spans="1:9" ht="15.75" hidden="1" x14ac:dyDescent="0.25">
      <c r="A400" s="48" t="s">
        <v>358</v>
      </c>
      <c r="B400" s="32">
        <v>38534</v>
      </c>
      <c r="C400" s="76">
        <f t="shared" si="6"/>
        <v>209</v>
      </c>
      <c r="D400" s="31">
        <v>209</v>
      </c>
      <c r="E400" s="31">
        <v>0</v>
      </c>
      <c r="F400" s="31">
        <v>0</v>
      </c>
      <c r="G400" s="31">
        <v>0</v>
      </c>
      <c r="H400" s="29">
        <v>0</v>
      </c>
      <c r="I400" s="29">
        <v>0</v>
      </c>
    </row>
    <row r="401" spans="1:9" ht="15.75" hidden="1" x14ac:dyDescent="0.25">
      <c r="A401" s="48" t="s">
        <v>359</v>
      </c>
      <c r="B401" s="32">
        <v>38534</v>
      </c>
      <c r="C401" s="76">
        <f t="shared" si="6"/>
        <v>670</v>
      </c>
      <c r="D401" s="31">
        <v>670</v>
      </c>
      <c r="E401" s="31">
        <v>0</v>
      </c>
      <c r="F401" s="31">
        <v>0</v>
      </c>
      <c r="G401" s="31">
        <v>0</v>
      </c>
      <c r="H401" s="29">
        <v>0</v>
      </c>
      <c r="I401" s="29">
        <v>0</v>
      </c>
    </row>
    <row r="402" spans="1:9" ht="15.75" hidden="1" x14ac:dyDescent="0.25">
      <c r="A402" s="48" t="s">
        <v>360</v>
      </c>
      <c r="B402" s="32">
        <v>38534</v>
      </c>
      <c r="C402" s="76">
        <f t="shared" si="6"/>
        <v>1054</v>
      </c>
      <c r="D402" s="31">
        <f>885-20</f>
        <v>865</v>
      </c>
      <c r="E402" s="31">
        <v>0</v>
      </c>
      <c r="F402" s="31">
        <v>189</v>
      </c>
      <c r="G402" s="31">
        <v>0</v>
      </c>
      <c r="H402" s="29">
        <v>0</v>
      </c>
      <c r="I402" s="29">
        <v>0</v>
      </c>
    </row>
    <row r="403" spans="1:9" ht="15.75" hidden="1" x14ac:dyDescent="0.25">
      <c r="A403" s="48" t="s">
        <v>361</v>
      </c>
      <c r="B403" s="32">
        <v>38534</v>
      </c>
      <c r="C403" s="76">
        <f t="shared" si="6"/>
        <v>666</v>
      </c>
      <c r="D403" s="31">
        <v>666</v>
      </c>
      <c r="E403" s="31">
        <v>0</v>
      </c>
      <c r="F403" s="31">
        <v>0</v>
      </c>
      <c r="G403" s="31">
        <v>0</v>
      </c>
      <c r="H403" s="29">
        <v>0</v>
      </c>
      <c r="I403" s="29">
        <v>0</v>
      </c>
    </row>
    <row r="404" spans="1:9" ht="15.75" hidden="1" x14ac:dyDescent="0.25">
      <c r="A404" s="48" t="s">
        <v>362</v>
      </c>
      <c r="B404" s="32">
        <v>38534</v>
      </c>
      <c r="C404" s="76">
        <f t="shared" ref="C404:C467" si="7">SUM(D404:I404)</f>
        <v>328</v>
      </c>
      <c r="D404" s="31">
        <v>328</v>
      </c>
      <c r="E404" s="31">
        <v>0</v>
      </c>
      <c r="F404" s="31">
        <v>0</v>
      </c>
      <c r="G404" s="31">
        <v>0</v>
      </c>
      <c r="H404" s="29">
        <v>0</v>
      </c>
      <c r="I404" s="29">
        <v>0</v>
      </c>
    </row>
    <row r="405" spans="1:9" ht="15.75" hidden="1" x14ac:dyDescent="0.25">
      <c r="A405" s="48" t="s">
        <v>363</v>
      </c>
      <c r="B405" s="32">
        <v>38534</v>
      </c>
      <c r="C405" s="76">
        <f t="shared" si="7"/>
        <v>869</v>
      </c>
      <c r="D405" s="31">
        <f>889-20</f>
        <v>869</v>
      </c>
      <c r="E405" s="31">
        <v>0</v>
      </c>
      <c r="F405" s="31">
        <v>0</v>
      </c>
      <c r="G405" s="31">
        <v>0</v>
      </c>
      <c r="H405" s="29">
        <v>0</v>
      </c>
      <c r="I405" s="29">
        <v>0</v>
      </c>
    </row>
    <row r="406" spans="1:9" ht="15.75" hidden="1" x14ac:dyDescent="0.25">
      <c r="A406" s="48" t="s">
        <v>364</v>
      </c>
      <c r="B406" s="32">
        <v>38534</v>
      </c>
      <c r="C406" s="76">
        <f t="shared" si="7"/>
        <v>507</v>
      </c>
      <c r="D406" s="31">
        <v>507</v>
      </c>
      <c r="E406" s="31">
        <v>0</v>
      </c>
      <c r="F406" s="31">
        <v>0</v>
      </c>
      <c r="G406" s="31">
        <v>0</v>
      </c>
      <c r="H406" s="29">
        <v>0</v>
      </c>
      <c r="I406" s="29">
        <v>0</v>
      </c>
    </row>
    <row r="407" spans="1:9" ht="15.75" hidden="1" x14ac:dyDescent="0.25">
      <c r="A407" s="48" t="s">
        <v>365</v>
      </c>
      <c r="B407" s="32">
        <v>38534</v>
      </c>
      <c r="C407" s="76">
        <f t="shared" si="7"/>
        <v>1933</v>
      </c>
      <c r="D407" s="31">
        <v>860</v>
      </c>
      <c r="E407" s="31">
        <v>0</v>
      </c>
      <c r="F407" s="31">
        <v>1073</v>
      </c>
      <c r="G407" s="31">
        <v>0</v>
      </c>
      <c r="H407" s="29">
        <v>0</v>
      </c>
      <c r="I407" s="29">
        <v>0</v>
      </c>
    </row>
    <row r="408" spans="1:9" ht="15.75" hidden="1" x14ac:dyDescent="0.25">
      <c r="A408" s="48" t="s">
        <v>366</v>
      </c>
      <c r="B408" s="32">
        <v>38534</v>
      </c>
      <c r="C408" s="76">
        <f t="shared" si="7"/>
        <v>849</v>
      </c>
      <c r="D408" s="31">
        <f>869-20</f>
        <v>849</v>
      </c>
      <c r="E408" s="31">
        <v>0</v>
      </c>
      <c r="F408" s="31">
        <v>0</v>
      </c>
      <c r="G408" s="31">
        <v>0</v>
      </c>
      <c r="H408" s="29">
        <v>0</v>
      </c>
      <c r="I408" s="29">
        <v>0</v>
      </c>
    </row>
    <row r="409" spans="1:9" ht="15.75" hidden="1" x14ac:dyDescent="0.25">
      <c r="A409" s="48" t="s">
        <v>367</v>
      </c>
      <c r="B409" s="32">
        <v>38534</v>
      </c>
      <c r="C409" s="76">
        <f t="shared" si="7"/>
        <v>1350</v>
      </c>
      <c r="D409" s="31">
        <v>850</v>
      </c>
      <c r="E409" s="31">
        <v>0</v>
      </c>
      <c r="F409" s="31">
        <v>500</v>
      </c>
      <c r="G409" s="31">
        <v>0</v>
      </c>
      <c r="H409" s="29">
        <v>0</v>
      </c>
      <c r="I409" s="29">
        <v>0</v>
      </c>
    </row>
    <row r="410" spans="1:9" ht="15.75" hidden="1" x14ac:dyDescent="0.25">
      <c r="A410" s="48" t="s">
        <v>368</v>
      </c>
      <c r="B410" s="32">
        <v>38534</v>
      </c>
      <c r="C410" s="76">
        <f t="shared" si="7"/>
        <v>562</v>
      </c>
      <c r="D410" s="31">
        <v>562</v>
      </c>
      <c r="E410" s="31">
        <v>0</v>
      </c>
      <c r="F410" s="31">
        <v>0</v>
      </c>
      <c r="G410" s="31">
        <v>0</v>
      </c>
      <c r="H410" s="29">
        <v>0</v>
      </c>
      <c r="I410" s="29">
        <v>0</v>
      </c>
    </row>
    <row r="411" spans="1:9" ht="15.75" hidden="1" x14ac:dyDescent="0.25">
      <c r="A411" s="48" t="s">
        <v>369</v>
      </c>
      <c r="B411" s="32">
        <v>38534</v>
      </c>
      <c r="C411" s="76">
        <f t="shared" si="7"/>
        <v>119</v>
      </c>
      <c r="D411" s="31">
        <v>119</v>
      </c>
      <c r="E411" s="31">
        <v>0</v>
      </c>
      <c r="F411" s="31">
        <v>0</v>
      </c>
      <c r="G411" s="31">
        <v>0</v>
      </c>
      <c r="H411" s="29">
        <v>0</v>
      </c>
      <c r="I411" s="29">
        <v>0</v>
      </c>
    </row>
    <row r="412" spans="1:9" ht="15.75" hidden="1" x14ac:dyDescent="0.25">
      <c r="A412" s="48" t="s">
        <v>370</v>
      </c>
      <c r="B412" s="32">
        <v>38534</v>
      </c>
      <c r="C412" s="76">
        <f t="shared" si="7"/>
        <v>3021</v>
      </c>
      <c r="D412" s="31">
        <v>1428</v>
      </c>
      <c r="E412" s="31">
        <v>1593</v>
      </c>
      <c r="F412" s="31">
        <v>0</v>
      </c>
      <c r="G412" s="31">
        <v>0</v>
      </c>
      <c r="H412" s="29">
        <v>0</v>
      </c>
      <c r="I412" s="29">
        <v>0</v>
      </c>
    </row>
    <row r="413" spans="1:9" ht="15.75" hidden="1" x14ac:dyDescent="0.25">
      <c r="A413" s="48" t="s">
        <v>371</v>
      </c>
      <c r="B413" s="32">
        <v>38534</v>
      </c>
      <c r="C413" s="76">
        <f t="shared" si="7"/>
        <v>1250</v>
      </c>
      <c r="D413" s="31">
        <v>181</v>
      </c>
      <c r="E413" s="31">
        <v>0</v>
      </c>
      <c r="F413" s="31">
        <v>0</v>
      </c>
      <c r="G413" s="31">
        <v>1069</v>
      </c>
      <c r="H413" s="29">
        <v>0</v>
      </c>
      <c r="I413" s="29">
        <v>0</v>
      </c>
    </row>
    <row r="414" spans="1:9" ht="15.75" hidden="1" x14ac:dyDescent="0.25">
      <c r="A414" s="48" t="s">
        <v>372</v>
      </c>
      <c r="B414" s="32">
        <v>38534</v>
      </c>
      <c r="C414" s="76">
        <f t="shared" si="7"/>
        <v>1249</v>
      </c>
      <c r="D414" s="31">
        <v>180</v>
      </c>
      <c r="E414" s="31">
        <v>0</v>
      </c>
      <c r="F414" s="31">
        <v>0</v>
      </c>
      <c r="G414" s="31">
        <v>1069</v>
      </c>
      <c r="H414" s="29">
        <v>0</v>
      </c>
      <c r="I414" s="29">
        <v>0</v>
      </c>
    </row>
    <row r="415" spans="1:9" ht="15.75" hidden="1" x14ac:dyDescent="0.25">
      <c r="A415" s="48" t="s">
        <v>373</v>
      </c>
      <c r="B415" s="32">
        <v>38534</v>
      </c>
      <c r="C415" s="76">
        <f t="shared" si="7"/>
        <v>3426</v>
      </c>
      <c r="D415" s="31">
        <v>1225</v>
      </c>
      <c r="E415" s="31">
        <v>1864</v>
      </c>
      <c r="F415" s="31">
        <v>0</v>
      </c>
      <c r="G415" s="31">
        <v>337</v>
      </c>
      <c r="H415" s="29">
        <v>0</v>
      </c>
      <c r="I415" s="29">
        <v>0</v>
      </c>
    </row>
    <row r="416" spans="1:9" ht="15.75" hidden="1" x14ac:dyDescent="0.25">
      <c r="A416" s="48" t="s">
        <v>374</v>
      </c>
      <c r="B416" s="32">
        <v>38534</v>
      </c>
      <c r="C416" s="76">
        <f t="shared" si="7"/>
        <v>1237</v>
      </c>
      <c r="D416" s="31">
        <v>104</v>
      </c>
      <c r="E416" s="31">
        <v>0</v>
      </c>
      <c r="F416" s="31">
        <v>0</v>
      </c>
      <c r="G416" s="31">
        <v>1133</v>
      </c>
      <c r="H416" s="29">
        <v>0</v>
      </c>
      <c r="I416" s="29">
        <v>0</v>
      </c>
    </row>
    <row r="417" spans="1:9" ht="15.75" hidden="1" x14ac:dyDescent="0.25">
      <c r="A417" s="48" t="s">
        <v>375</v>
      </c>
      <c r="B417" s="32">
        <v>38534</v>
      </c>
      <c r="C417" s="76">
        <f t="shared" si="7"/>
        <v>1252</v>
      </c>
      <c r="D417" s="31">
        <v>133</v>
      </c>
      <c r="E417" s="31">
        <v>0</v>
      </c>
      <c r="F417" s="31">
        <v>0</v>
      </c>
      <c r="G417" s="31">
        <v>1119</v>
      </c>
      <c r="H417" s="29">
        <v>0</v>
      </c>
      <c r="I417" s="29">
        <v>0</v>
      </c>
    </row>
    <row r="418" spans="1:9" ht="15.75" hidden="1" x14ac:dyDescent="0.25">
      <c r="A418" s="48" t="s">
        <v>376</v>
      </c>
      <c r="B418" s="32">
        <v>38534</v>
      </c>
      <c r="C418" s="76">
        <f t="shared" si="7"/>
        <v>440</v>
      </c>
      <c r="D418" s="31">
        <v>12</v>
      </c>
      <c r="E418" s="31">
        <v>0</v>
      </c>
      <c r="F418" s="31">
        <v>0</v>
      </c>
      <c r="G418" s="31">
        <v>428</v>
      </c>
      <c r="H418" s="29">
        <v>0</v>
      </c>
      <c r="I418" s="29">
        <v>0</v>
      </c>
    </row>
    <row r="419" spans="1:9" ht="15.75" hidden="1" x14ac:dyDescent="0.25">
      <c r="A419" s="48" t="s">
        <v>377</v>
      </c>
      <c r="B419" s="32">
        <v>38534</v>
      </c>
      <c r="C419" s="76">
        <f t="shared" si="7"/>
        <v>1109</v>
      </c>
      <c r="D419" s="31">
        <v>130</v>
      </c>
      <c r="E419" s="31">
        <v>0</v>
      </c>
      <c r="F419" s="31">
        <v>0</v>
      </c>
      <c r="G419" s="31">
        <v>979</v>
      </c>
      <c r="H419" s="29">
        <v>0</v>
      </c>
      <c r="I419" s="29">
        <v>0</v>
      </c>
    </row>
    <row r="420" spans="1:9" ht="15.75" hidden="1" x14ac:dyDescent="0.25">
      <c r="A420" s="48" t="s">
        <v>378</v>
      </c>
      <c r="B420" s="32">
        <v>38534</v>
      </c>
      <c r="C420" s="76">
        <f t="shared" si="7"/>
        <v>858</v>
      </c>
      <c r="D420" s="31">
        <v>58</v>
      </c>
      <c r="E420" s="31">
        <v>0</v>
      </c>
      <c r="F420" s="31">
        <v>0</v>
      </c>
      <c r="G420" s="31">
        <v>800</v>
      </c>
      <c r="H420" s="29">
        <v>0</v>
      </c>
      <c r="I420" s="29">
        <v>0</v>
      </c>
    </row>
    <row r="421" spans="1:9" ht="15.75" hidden="1" x14ac:dyDescent="0.25">
      <c r="A421" s="48" t="s">
        <v>379</v>
      </c>
      <c r="B421" s="32">
        <v>38534</v>
      </c>
      <c r="C421" s="76">
        <f t="shared" si="7"/>
        <v>727</v>
      </c>
      <c r="D421" s="31">
        <v>13</v>
      </c>
      <c r="E421" s="31">
        <v>0</v>
      </c>
      <c r="F421" s="31">
        <v>0</v>
      </c>
      <c r="G421" s="31">
        <v>714</v>
      </c>
      <c r="H421" s="29">
        <v>0</v>
      </c>
      <c r="I421" s="29">
        <v>0</v>
      </c>
    </row>
    <row r="422" spans="1:9" ht="15.75" hidden="1" x14ac:dyDescent="0.25">
      <c r="A422" s="72" t="s">
        <v>873</v>
      </c>
      <c r="B422" s="30">
        <v>38534</v>
      </c>
      <c r="C422" s="76">
        <f t="shared" si="7"/>
        <v>824</v>
      </c>
      <c r="D422" s="73">
        <v>75</v>
      </c>
      <c r="E422" s="73">
        <v>0</v>
      </c>
      <c r="F422" s="73">
        <v>0</v>
      </c>
      <c r="G422" s="73">
        <v>749</v>
      </c>
      <c r="H422" s="73">
        <v>0</v>
      </c>
      <c r="I422" s="27"/>
    </row>
    <row r="423" spans="1:9" ht="15.75" hidden="1" x14ac:dyDescent="0.25">
      <c r="A423" s="48" t="s">
        <v>380</v>
      </c>
      <c r="B423" s="32">
        <v>38534</v>
      </c>
      <c r="C423" s="76">
        <f t="shared" si="7"/>
        <v>855</v>
      </c>
      <c r="D423" s="31">
        <v>13</v>
      </c>
      <c r="E423" s="31">
        <v>0</v>
      </c>
      <c r="F423" s="31">
        <v>0</v>
      </c>
      <c r="G423" s="31">
        <v>842</v>
      </c>
      <c r="H423" s="29">
        <v>0</v>
      </c>
      <c r="I423" s="29">
        <v>0</v>
      </c>
    </row>
    <row r="424" spans="1:9" ht="15.75" hidden="1" x14ac:dyDescent="0.25">
      <c r="A424" s="48" t="s">
        <v>381</v>
      </c>
      <c r="B424" s="32">
        <v>38534</v>
      </c>
      <c r="C424" s="76">
        <f t="shared" si="7"/>
        <v>461</v>
      </c>
      <c r="D424" s="31">
        <v>15</v>
      </c>
      <c r="E424" s="31">
        <v>0</v>
      </c>
      <c r="F424" s="31">
        <v>0</v>
      </c>
      <c r="G424" s="31">
        <v>446</v>
      </c>
      <c r="H424" s="29">
        <v>0</v>
      </c>
      <c r="I424" s="29">
        <v>0</v>
      </c>
    </row>
    <row r="425" spans="1:9" ht="15.75" hidden="1" x14ac:dyDescent="0.25">
      <c r="A425" s="48" t="s">
        <v>382</v>
      </c>
      <c r="B425" s="32">
        <v>38534</v>
      </c>
      <c r="C425" s="76">
        <f t="shared" si="7"/>
        <v>584</v>
      </c>
      <c r="D425" s="31">
        <v>28</v>
      </c>
      <c r="E425" s="31">
        <v>0</v>
      </c>
      <c r="F425" s="31">
        <v>0</v>
      </c>
      <c r="G425" s="31">
        <v>556</v>
      </c>
      <c r="H425" s="29">
        <v>0</v>
      </c>
      <c r="I425" s="29">
        <v>0</v>
      </c>
    </row>
    <row r="426" spans="1:9" ht="15.75" hidden="1" x14ac:dyDescent="0.25">
      <c r="A426" s="48" t="s">
        <v>383</v>
      </c>
      <c r="B426" s="32">
        <v>38534</v>
      </c>
      <c r="C426" s="76">
        <f t="shared" si="7"/>
        <v>582</v>
      </c>
      <c r="D426" s="31">
        <f>55-20</f>
        <v>35</v>
      </c>
      <c r="E426" s="31">
        <v>0</v>
      </c>
      <c r="F426" s="31">
        <v>0</v>
      </c>
      <c r="G426" s="31">
        <v>547</v>
      </c>
      <c r="H426" s="29">
        <v>0</v>
      </c>
      <c r="I426" s="29">
        <v>0</v>
      </c>
    </row>
    <row r="427" spans="1:9" ht="15.75" hidden="1" x14ac:dyDescent="0.25">
      <c r="A427" s="48" t="s">
        <v>384</v>
      </c>
      <c r="B427" s="32">
        <v>38534</v>
      </c>
      <c r="C427" s="76">
        <f t="shared" si="7"/>
        <v>680</v>
      </c>
      <c r="D427" s="31">
        <v>16</v>
      </c>
      <c r="E427" s="31">
        <v>0</v>
      </c>
      <c r="F427" s="31">
        <v>0</v>
      </c>
      <c r="G427" s="31">
        <v>664</v>
      </c>
      <c r="H427" s="29">
        <v>0</v>
      </c>
      <c r="I427" s="29">
        <v>0</v>
      </c>
    </row>
    <row r="428" spans="1:9" ht="15.75" hidden="1" x14ac:dyDescent="0.25">
      <c r="A428" s="48" t="s">
        <v>385</v>
      </c>
      <c r="B428" s="32">
        <v>38534</v>
      </c>
      <c r="C428" s="76">
        <f t="shared" si="7"/>
        <v>293</v>
      </c>
      <c r="D428" s="31">
        <v>12</v>
      </c>
      <c r="E428" s="31">
        <v>0</v>
      </c>
      <c r="F428" s="31">
        <v>0</v>
      </c>
      <c r="G428" s="31">
        <v>281</v>
      </c>
      <c r="H428" s="29">
        <v>0</v>
      </c>
      <c r="I428" s="29">
        <v>0</v>
      </c>
    </row>
    <row r="429" spans="1:9" ht="15.75" hidden="1" x14ac:dyDescent="0.25">
      <c r="A429" s="72" t="s">
        <v>874</v>
      </c>
      <c r="B429" s="30">
        <v>38534</v>
      </c>
      <c r="C429" s="76">
        <f t="shared" si="7"/>
        <v>744</v>
      </c>
      <c r="D429" s="73">
        <v>86</v>
      </c>
      <c r="E429" s="73">
        <v>0</v>
      </c>
      <c r="F429" s="73">
        <v>0</v>
      </c>
      <c r="G429" s="73">
        <v>658</v>
      </c>
      <c r="H429" s="73">
        <v>0</v>
      </c>
      <c r="I429" s="27"/>
    </row>
    <row r="430" spans="1:9" ht="15.75" hidden="1" x14ac:dyDescent="0.25">
      <c r="A430" s="48" t="s">
        <v>386</v>
      </c>
      <c r="B430" s="32">
        <v>38534</v>
      </c>
      <c r="C430" s="76">
        <f t="shared" si="7"/>
        <v>538</v>
      </c>
      <c r="D430" s="31">
        <v>14</v>
      </c>
      <c r="E430" s="31">
        <v>0</v>
      </c>
      <c r="F430" s="31">
        <v>0</v>
      </c>
      <c r="G430" s="31">
        <v>524</v>
      </c>
      <c r="H430" s="29">
        <v>0</v>
      </c>
      <c r="I430" s="29">
        <v>0</v>
      </c>
    </row>
    <row r="431" spans="1:9" ht="15.75" hidden="1" x14ac:dyDescent="0.25">
      <c r="A431" s="48" t="s">
        <v>387</v>
      </c>
      <c r="B431" s="32">
        <v>38534</v>
      </c>
      <c r="C431" s="76">
        <f t="shared" si="7"/>
        <v>595</v>
      </c>
      <c r="D431" s="31">
        <v>85</v>
      </c>
      <c r="E431" s="31">
        <v>0</v>
      </c>
      <c r="F431" s="31">
        <v>0</v>
      </c>
      <c r="G431" s="31">
        <v>510</v>
      </c>
      <c r="H431" s="29">
        <v>0</v>
      </c>
      <c r="I431" s="29">
        <v>0</v>
      </c>
    </row>
    <row r="432" spans="1:9" ht="15.75" hidden="1" x14ac:dyDescent="0.25">
      <c r="A432" s="48" t="s">
        <v>388</v>
      </c>
      <c r="B432" s="32">
        <v>38534</v>
      </c>
      <c r="C432" s="76">
        <f t="shared" si="7"/>
        <v>381</v>
      </c>
      <c r="D432" s="31">
        <f>36-20</f>
        <v>16</v>
      </c>
      <c r="E432" s="31">
        <v>0</v>
      </c>
      <c r="F432" s="31">
        <v>0</v>
      </c>
      <c r="G432" s="31">
        <v>365</v>
      </c>
      <c r="H432" s="29">
        <v>0</v>
      </c>
      <c r="I432" s="29">
        <v>0</v>
      </c>
    </row>
    <row r="433" spans="1:9" ht="15.75" hidden="1" x14ac:dyDescent="0.25">
      <c r="A433" s="48" t="s">
        <v>389</v>
      </c>
      <c r="B433" s="32">
        <v>38534</v>
      </c>
      <c r="C433" s="76">
        <f t="shared" si="7"/>
        <v>1198</v>
      </c>
      <c r="D433" s="31">
        <v>12</v>
      </c>
      <c r="E433" s="31">
        <v>0</v>
      </c>
      <c r="F433" s="31">
        <v>0</v>
      </c>
      <c r="G433" s="31">
        <v>1186</v>
      </c>
      <c r="H433" s="29">
        <v>0</v>
      </c>
      <c r="I433" s="29">
        <v>0</v>
      </c>
    </row>
    <row r="434" spans="1:9" ht="15.75" hidden="1" x14ac:dyDescent="0.25">
      <c r="A434" s="48" t="s">
        <v>390</v>
      </c>
      <c r="B434" s="32">
        <v>38534</v>
      </c>
      <c r="C434" s="76">
        <f t="shared" si="7"/>
        <v>1176</v>
      </c>
      <c r="D434" s="31">
        <v>12</v>
      </c>
      <c r="E434" s="31">
        <v>0</v>
      </c>
      <c r="F434" s="31">
        <v>0</v>
      </c>
      <c r="G434" s="31">
        <v>1164</v>
      </c>
      <c r="H434" s="29">
        <v>0</v>
      </c>
      <c r="I434" s="29">
        <v>0</v>
      </c>
    </row>
    <row r="435" spans="1:9" ht="15.75" hidden="1" x14ac:dyDescent="0.25">
      <c r="A435" s="48" t="s">
        <v>391</v>
      </c>
      <c r="B435" s="32">
        <v>38534</v>
      </c>
      <c r="C435" s="76">
        <f t="shared" si="7"/>
        <v>1196</v>
      </c>
      <c r="D435" s="31">
        <v>12</v>
      </c>
      <c r="E435" s="31">
        <v>0</v>
      </c>
      <c r="F435" s="31">
        <v>0</v>
      </c>
      <c r="G435" s="31">
        <v>1184</v>
      </c>
      <c r="H435" s="29">
        <v>0</v>
      </c>
      <c r="I435" s="29">
        <v>0</v>
      </c>
    </row>
    <row r="436" spans="1:9" ht="15.75" hidden="1" x14ac:dyDescent="0.25">
      <c r="A436" s="48" t="s">
        <v>392</v>
      </c>
      <c r="B436" s="32">
        <v>38534</v>
      </c>
      <c r="C436" s="76">
        <f t="shared" si="7"/>
        <v>3461</v>
      </c>
      <c r="D436" s="31">
        <v>1540</v>
      </c>
      <c r="E436" s="31">
        <v>1921</v>
      </c>
      <c r="F436" s="31">
        <v>0</v>
      </c>
      <c r="G436" s="31">
        <v>0</v>
      </c>
      <c r="H436" s="29">
        <v>0</v>
      </c>
      <c r="I436" s="29">
        <v>0</v>
      </c>
    </row>
    <row r="437" spans="1:9" ht="15.75" hidden="1" x14ac:dyDescent="0.25">
      <c r="A437" s="48" t="s">
        <v>393</v>
      </c>
      <c r="B437" s="32">
        <v>38534</v>
      </c>
      <c r="C437" s="76">
        <f t="shared" si="7"/>
        <v>3362</v>
      </c>
      <c r="D437" s="31">
        <v>1496</v>
      </c>
      <c r="E437" s="31">
        <v>1866</v>
      </c>
      <c r="F437" s="31">
        <v>0</v>
      </c>
      <c r="G437" s="31">
        <v>0</v>
      </c>
      <c r="H437" s="29">
        <v>0</v>
      </c>
      <c r="I437" s="29">
        <v>0</v>
      </c>
    </row>
    <row r="438" spans="1:9" ht="15.75" hidden="1" x14ac:dyDescent="0.25">
      <c r="A438" s="48" t="s">
        <v>394</v>
      </c>
      <c r="B438" s="32">
        <v>38534</v>
      </c>
      <c r="C438" s="76">
        <f t="shared" si="7"/>
        <v>3254</v>
      </c>
      <c r="D438" s="31">
        <v>1581</v>
      </c>
      <c r="E438" s="31">
        <v>1673</v>
      </c>
      <c r="F438" s="31">
        <v>0</v>
      </c>
      <c r="G438" s="31">
        <v>0</v>
      </c>
      <c r="H438" s="29">
        <v>0</v>
      </c>
      <c r="I438" s="29">
        <v>0</v>
      </c>
    </row>
    <row r="439" spans="1:9" ht="15.75" hidden="1" x14ac:dyDescent="0.25">
      <c r="A439" s="48" t="s">
        <v>395</v>
      </c>
      <c r="B439" s="32">
        <v>38534</v>
      </c>
      <c r="C439" s="76">
        <f t="shared" si="7"/>
        <v>3471</v>
      </c>
      <c r="D439" s="31">
        <v>1539</v>
      </c>
      <c r="E439" s="31">
        <v>1932</v>
      </c>
      <c r="F439" s="31">
        <v>0</v>
      </c>
      <c r="G439" s="31">
        <v>0</v>
      </c>
      <c r="H439" s="29">
        <v>0</v>
      </c>
      <c r="I439" s="29">
        <v>0</v>
      </c>
    </row>
    <row r="440" spans="1:9" ht="15.75" hidden="1" x14ac:dyDescent="0.25">
      <c r="A440" s="48" t="s">
        <v>832</v>
      </c>
      <c r="B440" s="32">
        <v>38534</v>
      </c>
      <c r="C440" s="76">
        <f t="shared" si="7"/>
        <v>3213</v>
      </c>
      <c r="D440" s="31">
        <f>1604-20</f>
        <v>1584</v>
      </c>
      <c r="E440" s="31">
        <v>1629</v>
      </c>
      <c r="F440" s="31">
        <v>0</v>
      </c>
      <c r="G440" s="31">
        <v>0</v>
      </c>
      <c r="H440" s="29">
        <v>0</v>
      </c>
      <c r="I440" s="29">
        <v>0</v>
      </c>
    </row>
    <row r="441" spans="1:9" ht="15.75" hidden="1" x14ac:dyDescent="0.25">
      <c r="A441" s="48" t="s">
        <v>396</v>
      </c>
      <c r="B441" s="32">
        <v>38534</v>
      </c>
      <c r="C441" s="76">
        <f t="shared" si="7"/>
        <v>3550</v>
      </c>
      <c r="D441" s="31">
        <v>1526</v>
      </c>
      <c r="E441" s="31">
        <v>2024</v>
      </c>
      <c r="F441" s="31">
        <v>0</v>
      </c>
      <c r="G441" s="31">
        <v>0</v>
      </c>
      <c r="H441" s="29">
        <v>0</v>
      </c>
      <c r="I441" s="29">
        <v>0</v>
      </c>
    </row>
    <row r="442" spans="1:9" ht="15.75" hidden="1" x14ac:dyDescent="0.25">
      <c r="A442" s="48" t="s">
        <v>397</v>
      </c>
      <c r="B442" s="32">
        <v>38534</v>
      </c>
      <c r="C442" s="76">
        <f t="shared" si="7"/>
        <v>1373</v>
      </c>
      <c r="D442" s="31">
        <v>1373</v>
      </c>
      <c r="E442" s="31">
        <v>0</v>
      </c>
      <c r="F442" s="31">
        <v>0</v>
      </c>
      <c r="G442" s="31">
        <v>0</v>
      </c>
      <c r="H442" s="29">
        <v>0</v>
      </c>
      <c r="I442" s="29">
        <v>0</v>
      </c>
    </row>
    <row r="443" spans="1:9" ht="15.75" hidden="1" x14ac:dyDescent="0.25">
      <c r="A443" s="48" t="s">
        <v>398</v>
      </c>
      <c r="B443" s="32">
        <v>38534</v>
      </c>
      <c r="C443" s="76">
        <f t="shared" si="7"/>
        <v>2514</v>
      </c>
      <c r="D443" s="31">
        <v>1510</v>
      </c>
      <c r="E443" s="31">
        <v>1004</v>
      </c>
      <c r="F443" s="31">
        <v>0</v>
      </c>
      <c r="G443" s="31">
        <v>0</v>
      </c>
      <c r="H443" s="29">
        <v>0</v>
      </c>
      <c r="I443" s="29">
        <v>0</v>
      </c>
    </row>
    <row r="444" spans="1:9" ht="15.75" hidden="1" x14ac:dyDescent="0.25">
      <c r="A444" s="48" t="s">
        <v>399</v>
      </c>
      <c r="B444" s="32">
        <v>38534</v>
      </c>
      <c r="C444" s="76">
        <f t="shared" si="7"/>
        <v>1304</v>
      </c>
      <c r="D444" s="31">
        <v>1304</v>
      </c>
      <c r="E444" s="31">
        <v>0</v>
      </c>
      <c r="F444" s="31">
        <v>0</v>
      </c>
      <c r="G444" s="31">
        <v>0</v>
      </c>
      <c r="H444" s="29">
        <v>0</v>
      </c>
      <c r="I444" s="29">
        <v>0</v>
      </c>
    </row>
    <row r="445" spans="1:9" ht="15.75" hidden="1" x14ac:dyDescent="0.25">
      <c r="A445" s="48" t="s">
        <v>400</v>
      </c>
      <c r="B445" s="32">
        <v>38534</v>
      </c>
      <c r="C445" s="76">
        <f t="shared" si="7"/>
        <v>1784</v>
      </c>
      <c r="D445" s="31">
        <v>1474</v>
      </c>
      <c r="E445" s="31">
        <v>310</v>
      </c>
      <c r="F445" s="31">
        <v>0</v>
      </c>
      <c r="G445" s="31">
        <v>0</v>
      </c>
      <c r="H445" s="29">
        <v>0</v>
      </c>
      <c r="I445" s="29">
        <v>0</v>
      </c>
    </row>
    <row r="446" spans="1:9" ht="15.75" hidden="1" x14ac:dyDescent="0.25">
      <c r="A446" s="48" t="s">
        <v>401</v>
      </c>
      <c r="B446" s="32">
        <v>38534</v>
      </c>
      <c r="C446" s="76">
        <f t="shared" si="7"/>
        <v>2124</v>
      </c>
      <c r="D446" s="31">
        <v>1573</v>
      </c>
      <c r="E446" s="31">
        <v>551</v>
      </c>
      <c r="F446" s="31">
        <v>0</v>
      </c>
      <c r="G446" s="31">
        <v>0</v>
      </c>
      <c r="H446" s="29">
        <v>0</v>
      </c>
      <c r="I446" s="29">
        <v>0</v>
      </c>
    </row>
    <row r="447" spans="1:9" ht="15.75" hidden="1" x14ac:dyDescent="0.25">
      <c r="A447" s="48" t="s">
        <v>402</v>
      </c>
      <c r="B447" s="32">
        <v>38534</v>
      </c>
      <c r="C447" s="76">
        <f t="shared" si="7"/>
        <v>811</v>
      </c>
      <c r="D447" s="31">
        <v>811</v>
      </c>
      <c r="E447" s="31">
        <v>0</v>
      </c>
      <c r="F447" s="31">
        <v>0</v>
      </c>
      <c r="G447" s="31">
        <v>0</v>
      </c>
      <c r="H447" s="29">
        <v>0</v>
      </c>
      <c r="I447" s="29">
        <v>0</v>
      </c>
    </row>
    <row r="448" spans="1:9" ht="15.75" hidden="1" x14ac:dyDescent="0.25">
      <c r="A448" s="48" t="s">
        <v>403</v>
      </c>
      <c r="B448" s="32">
        <v>38534</v>
      </c>
      <c r="C448" s="76">
        <f t="shared" si="7"/>
        <v>650</v>
      </c>
      <c r="D448" s="31">
        <v>650</v>
      </c>
      <c r="E448" s="31">
        <v>0</v>
      </c>
      <c r="F448" s="31">
        <v>0</v>
      </c>
      <c r="G448" s="31">
        <v>0</v>
      </c>
      <c r="H448" s="29">
        <v>0</v>
      </c>
      <c r="I448" s="29">
        <v>0</v>
      </c>
    </row>
    <row r="449" spans="1:9" ht="15.75" hidden="1" x14ac:dyDescent="0.25">
      <c r="A449" s="48" t="s">
        <v>404</v>
      </c>
      <c r="B449" s="32">
        <v>38534</v>
      </c>
      <c r="C449" s="76">
        <f t="shared" si="7"/>
        <v>736</v>
      </c>
      <c r="D449" s="31">
        <f>756-20</f>
        <v>736</v>
      </c>
      <c r="E449" s="31">
        <v>0</v>
      </c>
      <c r="F449" s="31">
        <v>0</v>
      </c>
      <c r="G449" s="31">
        <v>0</v>
      </c>
      <c r="H449" s="29">
        <v>0</v>
      </c>
      <c r="I449" s="29">
        <v>0</v>
      </c>
    </row>
    <row r="450" spans="1:9" ht="15.75" hidden="1" x14ac:dyDescent="0.25">
      <c r="A450" s="48" t="s">
        <v>405</v>
      </c>
      <c r="B450" s="32">
        <v>38534</v>
      </c>
      <c r="C450" s="76">
        <f t="shared" si="7"/>
        <v>804</v>
      </c>
      <c r="D450" s="31">
        <v>804</v>
      </c>
      <c r="E450" s="31">
        <v>0</v>
      </c>
      <c r="F450" s="31">
        <v>0</v>
      </c>
      <c r="G450" s="31">
        <v>0</v>
      </c>
      <c r="H450" s="29">
        <v>0</v>
      </c>
      <c r="I450" s="29">
        <v>0</v>
      </c>
    </row>
    <row r="451" spans="1:9" ht="15.75" hidden="1" x14ac:dyDescent="0.25">
      <c r="A451" s="72" t="s">
        <v>875</v>
      </c>
      <c r="B451" s="30">
        <v>38534</v>
      </c>
      <c r="C451" s="76">
        <f t="shared" si="7"/>
        <v>1048</v>
      </c>
      <c r="D451" s="73">
        <v>1048</v>
      </c>
      <c r="E451" s="73">
        <v>0</v>
      </c>
      <c r="F451" s="73">
        <v>0</v>
      </c>
      <c r="G451" s="73">
        <v>0</v>
      </c>
      <c r="H451" s="73">
        <v>0</v>
      </c>
      <c r="I451" s="27"/>
    </row>
    <row r="452" spans="1:9" ht="15.75" hidden="1" x14ac:dyDescent="0.25">
      <c r="A452" s="48" t="s">
        <v>406</v>
      </c>
      <c r="B452" s="32">
        <v>38534</v>
      </c>
      <c r="C452" s="76">
        <f t="shared" si="7"/>
        <v>1418</v>
      </c>
      <c r="D452" s="31">
        <v>1418</v>
      </c>
      <c r="E452" s="31">
        <v>0</v>
      </c>
      <c r="F452" s="31">
        <v>0</v>
      </c>
      <c r="G452" s="31">
        <v>0</v>
      </c>
      <c r="H452" s="29">
        <v>0</v>
      </c>
      <c r="I452" s="29">
        <v>0</v>
      </c>
    </row>
    <row r="453" spans="1:9" ht="15.75" hidden="1" x14ac:dyDescent="0.25">
      <c r="A453" s="48" t="s">
        <v>407</v>
      </c>
      <c r="B453" s="32">
        <v>38534</v>
      </c>
      <c r="C453" s="76">
        <f t="shared" si="7"/>
        <v>1129</v>
      </c>
      <c r="D453" s="31">
        <v>1129</v>
      </c>
      <c r="E453" s="31">
        <v>0</v>
      </c>
      <c r="F453" s="31">
        <v>0</v>
      </c>
      <c r="G453" s="31">
        <v>0</v>
      </c>
      <c r="H453" s="29">
        <v>0</v>
      </c>
      <c r="I453" s="29">
        <v>0</v>
      </c>
    </row>
    <row r="454" spans="1:9" ht="15.75" hidden="1" x14ac:dyDescent="0.25">
      <c r="A454" s="48" t="s">
        <v>408</v>
      </c>
      <c r="B454" s="32">
        <v>38534</v>
      </c>
      <c r="C454" s="76">
        <f t="shared" si="7"/>
        <v>1582</v>
      </c>
      <c r="D454" s="31">
        <v>1487</v>
      </c>
      <c r="E454" s="31">
        <v>95</v>
      </c>
      <c r="F454" s="31">
        <v>0</v>
      </c>
      <c r="G454" s="31">
        <v>0</v>
      </c>
      <c r="H454" s="29">
        <v>0</v>
      </c>
      <c r="I454" s="29">
        <v>0</v>
      </c>
    </row>
    <row r="455" spans="1:9" ht="15.75" hidden="1" x14ac:dyDescent="0.25">
      <c r="A455" s="48" t="s">
        <v>409</v>
      </c>
      <c r="B455" s="32">
        <v>38534</v>
      </c>
      <c r="C455" s="76">
        <f t="shared" si="7"/>
        <v>640</v>
      </c>
      <c r="D455" s="31">
        <f>660-20</f>
        <v>640</v>
      </c>
      <c r="E455" s="31">
        <v>0</v>
      </c>
      <c r="F455" s="31">
        <v>0</v>
      </c>
      <c r="G455" s="31">
        <v>0</v>
      </c>
      <c r="H455" s="29">
        <v>0</v>
      </c>
      <c r="I455" s="29">
        <v>0</v>
      </c>
    </row>
    <row r="456" spans="1:9" ht="15.75" hidden="1" x14ac:dyDescent="0.25">
      <c r="A456" s="72" t="s">
        <v>876</v>
      </c>
      <c r="B456" s="30">
        <v>38534</v>
      </c>
      <c r="C456" s="76">
        <f t="shared" si="7"/>
        <v>2990</v>
      </c>
      <c r="D456" s="73">
        <v>1544</v>
      </c>
      <c r="E456" s="73">
        <v>1446</v>
      </c>
      <c r="F456" s="73">
        <v>0</v>
      </c>
      <c r="G456" s="73">
        <v>0</v>
      </c>
      <c r="H456" s="73">
        <v>0</v>
      </c>
      <c r="I456" s="27"/>
    </row>
    <row r="457" spans="1:9" ht="15.75" hidden="1" x14ac:dyDescent="0.25">
      <c r="A457" s="48" t="s">
        <v>833</v>
      </c>
      <c r="B457" s="32">
        <v>38534</v>
      </c>
      <c r="C457" s="76">
        <f t="shared" si="7"/>
        <v>3010</v>
      </c>
      <c r="D457" s="31">
        <f>1537-20</f>
        <v>1517</v>
      </c>
      <c r="E457" s="31">
        <v>1493</v>
      </c>
      <c r="F457" s="31">
        <v>0</v>
      </c>
      <c r="G457" s="31">
        <v>0</v>
      </c>
      <c r="H457" s="29">
        <v>0</v>
      </c>
      <c r="I457" s="29">
        <v>0</v>
      </c>
    </row>
    <row r="458" spans="1:9" ht="15.75" hidden="1" x14ac:dyDescent="0.25">
      <c r="A458" s="48" t="s">
        <v>410</v>
      </c>
      <c r="B458" s="32">
        <v>38534</v>
      </c>
      <c r="C458" s="76">
        <f t="shared" si="7"/>
        <v>2965</v>
      </c>
      <c r="D458" s="31">
        <v>1534</v>
      </c>
      <c r="E458" s="31">
        <v>1431</v>
      </c>
      <c r="F458" s="31">
        <v>0</v>
      </c>
      <c r="G458" s="31">
        <v>0</v>
      </c>
      <c r="H458" s="29">
        <v>0</v>
      </c>
      <c r="I458" s="29">
        <v>0</v>
      </c>
    </row>
    <row r="459" spans="1:9" ht="15.75" hidden="1" x14ac:dyDescent="0.25">
      <c r="A459" s="48" t="s">
        <v>411</v>
      </c>
      <c r="B459" s="32">
        <v>38534</v>
      </c>
      <c r="C459" s="76">
        <f t="shared" si="7"/>
        <v>2972</v>
      </c>
      <c r="D459" s="31">
        <v>1536</v>
      </c>
      <c r="E459" s="31">
        <v>1436</v>
      </c>
      <c r="F459" s="31">
        <v>0</v>
      </c>
      <c r="G459" s="31">
        <v>0</v>
      </c>
      <c r="H459" s="29">
        <v>0</v>
      </c>
      <c r="I459" s="29">
        <v>0</v>
      </c>
    </row>
    <row r="460" spans="1:9" ht="15.75" hidden="1" x14ac:dyDescent="0.25">
      <c r="A460" s="48" t="s">
        <v>412</v>
      </c>
      <c r="B460" s="32">
        <v>38534</v>
      </c>
      <c r="C460" s="76">
        <f t="shared" si="7"/>
        <v>2965</v>
      </c>
      <c r="D460" s="31">
        <v>1534</v>
      </c>
      <c r="E460" s="31">
        <v>1431</v>
      </c>
      <c r="F460" s="31">
        <v>0</v>
      </c>
      <c r="G460" s="31">
        <v>0</v>
      </c>
      <c r="H460" s="29">
        <v>0</v>
      </c>
      <c r="I460" s="29">
        <v>0</v>
      </c>
    </row>
    <row r="461" spans="1:9" ht="15.75" hidden="1" x14ac:dyDescent="0.25">
      <c r="A461" s="48" t="s">
        <v>834</v>
      </c>
      <c r="B461" s="32">
        <v>38534</v>
      </c>
      <c r="C461" s="76">
        <f t="shared" si="7"/>
        <v>3213</v>
      </c>
      <c r="D461" s="31">
        <f>1610-20</f>
        <v>1590</v>
      </c>
      <c r="E461" s="31">
        <v>1623</v>
      </c>
      <c r="F461" s="31">
        <v>0</v>
      </c>
      <c r="G461" s="31">
        <v>0</v>
      </c>
      <c r="H461" s="29">
        <v>0</v>
      </c>
      <c r="I461" s="29">
        <v>0</v>
      </c>
    </row>
    <row r="462" spans="1:9" ht="15.75" hidden="1" x14ac:dyDescent="0.25">
      <c r="A462" s="48" t="s">
        <v>413</v>
      </c>
      <c r="B462" s="32">
        <v>38534</v>
      </c>
      <c r="C462" s="76">
        <f t="shared" si="7"/>
        <v>3014</v>
      </c>
      <c r="D462" s="31">
        <v>1603</v>
      </c>
      <c r="E462" s="31">
        <v>1411</v>
      </c>
      <c r="F462" s="31">
        <v>0</v>
      </c>
      <c r="G462" s="31">
        <v>0</v>
      </c>
      <c r="H462" s="29">
        <v>0</v>
      </c>
      <c r="I462" s="29">
        <v>0</v>
      </c>
    </row>
    <row r="463" spans="1:9" ht="15.75" hidden="1" x14ac:dyDescent="0.25">
      <c r="A463" s="48" t="s">
        <v>414</v>
      </c>
      <c r="B463" s="32">
        <v>38534</v>
      </c>
      <c r="C463" s="76">
        <f t="shared" si="7"/>
        <v>2990</v>
      </c>
      <c r="D463" s="31">
        <v>1548</v>
      </c>
      <c r="E463" s="31">
        <v>1442</v>
      </c>
      <c r="F463" s="31">
        <v>0</v>
      </c>
      <c r="G463" s="31">
        <v>0</v>
      </c>
      <c r="H463" s="29">
        <v>0</v>
      </c>
      <c r="I463" s="29">
        <v>0</v>
      </c>
    </row>
    <row r="464" spans="1:9" ht="15.75" hidden="1" x14ac:dyDescent="0.25">
      <c r="A464" s="48" t="s">
        <v>415</v>
      </c>
      <c r="B464" s="32">
        <v>38534</v>
      </c>
      <c r="C464" s="76">
        <f t="shared" si="7"/>
        <v>3593</v>
      </c>
      <c r="D464" s="31">
        <v>1520</v>
      </c>
      <c r="E464" s="31">
        <v>2073</v>
      </c>
      <c r="F464" s="31">
        <v>0</v>
      </c>
      <c r="G464" s="31">
        <v>0</v>
      </c>
      <c r="H464" s="29">
        <v>0</v>
      </c>
      <c r="I464" s="29">
        <v>0</v>
      </c>
    </row>
    <row r="465" spans="1:9" ht="15.75" hidden="1" x14ac:dyDescent="0.25">
      <c r="A465" s="48" t="s">
        <v>416</v>
      </c>
      <c r="B465" s="32">
        <v>38534</v>
      </c>
      <c r="C465" s="76">
        <f t="shared" si="7"/>
        <v>3542</v>
      </c>
      <c r="D465" s="31">
        <v>1529</v>
      </c>
      <c r="E465" s="31">
        <v>2013</v>
      </c>
      <c r="F465" s="31">
        <v>0</v>
      </c>
      <c r="G465" s="31">
        <v>0</v>
      </c>
      <c r="H465" s="29">
        <v>0</v>
      </c>
      <c r="I465" s="29">
        <v>0</v>
      </c>
    </row>
    <row r="466" spans="1:9" ht="15.75" hidden="1" x14ac:dyDescent="0.25">
      <c r="A466" s="48" t="s">
        <v>417</v>
      </c>
      <c r="B466" s="32">
        <v>38534</v>
      </c>
      <c r="C466" s="76">
        <f t="shared" si="7"/>
        <v>2995</v>
      </c>
      <c r="D466" s="31">
        <v>1550</v>
      </c>
      <c r="E466" s="31">
        <v>1445</v>
      </c>
      <c r="F466" s="31">
        <v>0</v>
      </c>
      <c r="G466" s="31">
        <v>0</v>
      </c>
      <c r="H466" s="29">
        <v>0</v>
      </c>
      <c r="I466" s="29">
        <v>0</v>
      </c>
    </row>
    <row r="467" spans="1:9" ht="15.75" hidden="1" x14ac:dyDescent="0.25">
      <c r="A467" s="48" t="s">
        <v>418</v>
      </c>
      <c r="B467" s="32">
        <v>38534</v>
      </c>
      <c r="C467" s="76">
        <f t="shared" si="7"/>
        <v>3015</v>
      </c>
      <c r="D467" s="31">
        <v>1578</v>
      </c>
      <c r="E467" s="31">
        <v>1437</v>
      </c>
      <c r="F467" s="31">
        <v>0</v>
      </c>
      <c r="G467" s="31">
        <v>0</v>
      </c>
      <c r="H467" s="29">
        <v>0</v>
      </c>
      <c r="I467" s="29">
        <v>0</v>
      </c>
    </row>
    <row r="468" spans="1:9" ht="15.75" hidden="1" x14ac:dyDescent="0.25">
      <c r="A468" s="48" t="s">
        <v>419</v>
      </c>
      <c r="B468" s="32">
        <v>38534</v>
      </c>
      <c r="C468" s="76">
        <f t="shared" ref="C468:C473" si="8">SUM(D468:I468)</f>
        <v>3020</v>
      </c>
      <c r="D468" s="31">
        <v>1568</v>
      </c>
      <c r="E468" s="31">
        <v>1452</v>
      </c>
      <c r="F468" s="31">
        <v>0</v>
      </c>
      <c r="G468" s="31">
        <v>0</v>
      </c>
      <c r="H468" s="29">
        <v>0</v>
      </c>
      <c r="I468" s="29">
        <v>0</v>
      </c>
    </row>
    <row r="469" spans="1:9" ht="15.75" hidden="1" x14ac:dyDescent="0.25">
      <c r="A469" s="48" t="s">
        <v>420</v>
      </c>
      <c r="B469" s="32">
        <v>38534</v>
      </c>
      <c r="C469" s="76">
        <f t="shared" si="8"/>
        <v>2996</v>
      </c>
      <c r="D469" s="31">
        <v>1551</v>
      </c>
      <c r="E469" s="31">
        <v>1445</v>
      </c>
      <c r="F469" s="31">
        <v>0</v>
      </c>
      <c r="G469" s="31">
        <v>0</v>
      </c>
      <c r="H469" s="29">
        <v>0</v>
      </c>
      <c r="I469" s="29">
        <v>0</v>
      </c>
    </row>
    <row r="470" spans="1:9" ht="15.75" hidden="1" x14ac:dyDescent="0.25">
      <c r="A470" s="24" t="s">
        <v>421</v>
      </c>
      <c r="B470" s="28">
        <v>38534</v>
      </c>
      <c r="C470" s="76">
        <f t="shared" si="8"/>
        <v>3002</v>
      </c>
      <c r="D470" s="27">
        <v>1496</v>
      </c>
      <c r="E470" s="27">
        <v>1506</v>
      </c>
      <c r="F470" s="27">
        <v>0</v>
      </c>
      <c r="G470" s="27">
        <v>0</v>
      </c>
      <c r="H470" s="29">
        <v>0</v>
      </c>
      <c r="I470" s="29">
        <v>0</v>
      </c>
    </row>
    <row r="471" spans="1:9" ht="15.75" hidden="1" x14ac:dyDescent="0.25">
      <c r="A471" s="24" t="s">
        <v>422</v>
      </c>
      <c r="B471" s="32">
        <v>38534</v>
      </c>
      <c r="C471" s="76">
        <f t="shared" si="8"/>
        <v>3477</v>
      </c>
      <c r="D471" s="27">
        <f>882-20</f>
        <v>862</v>
      </c>
      <c r="E471" s="27">
        <v>0</v>
      </c>
      <c r="F471" s="27">
        <v>1230</v>
      </c>
      <c r="G471" s="27">
        <v>0</v>
      </c>
      <c r="H471" s="29">
        <v>1385</v>
      </c>
      <c r="I471" s="29">
        <v>0</v>
      </c>
    </row>
    <row r="472" spans="1:9" ht="15.75" hidden="1" x14ac:dyDescent="0.25">
      <c r="A472" s="24" t="s">
        <v>835</v>
      </c>
      <c r="B472" s="28">
        <v>38534</v>
      </c>
      <c r="C472" s="76">
        <f t="shared" si="8"/>
        <v>3451</v>
      </c>
      <c r="D472" s="27">
        <f>876-20</f>
        <v>856</v>
      </c>
      <c r="E472" s="27">
        <v>0</v>
      </c>
      <c r="F472" s="27">
        <v>1205</v>
      </c>
      <c r="G472" s="27">
        <v>0</v>
      </c>
      <c r="H472" s="29">
        <v>1390</v>
      </c>
      <c r="I472" s="29">
        <v>0</v>
      </c>
    </row>
    <row r="473" spans="1:9" ht="15.75" hidden="1" x14ac:dyDescent="0.25">
      <c r="A473" s="47" t="s">
        <v>423</v>
      </c>
      <c r="B473" s="30">
        <v>38534</v>
      </c>
      <c r="C473" s="76">
        <f t="shared" si="8"/>
        <v>2639</v>
      </c>
      <c r="D473" s="29">
        <v>454</v>
      </c>
      <c r="E473" s="29">
        <v>0</v>
      </c>
      <c r="F473" s="29">
        <v>0</v>
      </c>
      <c r="G473" s="29">
        <v>0</v>
      </c>
      <c r="H473" s="29">
        <v>2185</v>
      </c>
      <c r="I473" s="29">
        <v>0</v>
      </c>
    </row>
    <row r="474" spans="1:9" ht="15" hidden="1" x14ac:dyDescent="0.2">
      <c r="A474" s="27" t="s">
        <v>889</v>
      </c>
      <c r="B474" s="28">
        <v>42859</v>
      </c>
      <c r="C474" s="27">
        <v>2980</v>
      </c>
      <c r="D474" s="27">
        <v>1466</v>
      </c>
      <c r="E474" s="27">
        <v>1514</v>
      </c>
      <c r="F474" s="27">
        <v>0</v>
      </c>
      <c r="G474" s="27">
        <v>0</v>
      </c>
      <c r="H474" s="27">
        <v>0</v>
      </c>
      <c r="I474" s="27">
        <v>0</v>
      </c>
    </row>
    <row r="475" spans="1:9" ht="15" hidden="1" x14ac:dyDescent="0.2">
      <c r="A475" s="77" t="s">
        <v>890</v>
      </c>
      <c r="B475" s="78">
        <v>42859</v>
      </c>
      <c r="C475" s="33">
        <v>2968</v>
      </c>
      <c r="D475" s="79">
        <v>1470</v>
      </c>
      <c r="E475" s="79">
        <v>1498</v>
      </c>
      <c r="F475" s="79">
        <v>0</v>
      </c>
      <c r="G475" s="79">
        <v>0</v>
      </c>
      <c r="H475" s="79">
        <v>0</v>
      </c>
      <c r="I475" s="77">
        <v>0</v>
      </c>
    </row>
    <row r="476" spans="1:9" ht="15" hidden="1" x14ac:dyDescent="0.2">
      <c r="A476" s="27" t="s">
        <v>876</v>
      </c>
      <c r="B476" s="28">
        <v>42859</v>
      </c>
      <c r="C476" s="27">
        <v>2990</v>
      </c>
      <c r="D476" s="27">
        <v>1462</v>
      </c>
      <c r="E476" s="27">
        <v>1528</v>
      </c>
      <c r="F476" s="27">
        <v>0</v>
      </c>
      <c r="G476" s="27">
        <v>0</v>
      </c>
      <c r="H476" s="27">
        <v>0</v>
      </c>
      <c r="I476" s="27">
        <v>0</v>
      </c>
    </row>
    <row r="477" spans="1:9" ht="15" hidden="1" x14ac:dyDescent="0.2">
      <c r="A477" s="27" t="s">
        <v>892</v>
      </c>
      <c r="B477" s="28">
        <v>42736</v>
      </c>
      <c r="C477" s="27">
        <v>3478</v>
      </c>
      <c r="D477" s="27">
        <v>458</v>
      </c>
      <c r="E477" s="27">
        <v>0</v>
      </c>
      <c r="F477" s="27">
        <v>1617</v>
      </c>
      <c r="G477" s="27">
        <v>179</v>
      </c>
      <c r="H477" s="27">
        <v>1224</v>
      </c>
      <c r="I477" s="27">
        <v>0</v>
      </c>
    </row>
    <row r="478" spans="1:9" ht="15" hidden="1" x14ac:dyDescent="0.2">
      <c r="A478" s="27" t="s">
        <v>893</v>
      </c>
      <c r="B478" s="28">
        <v>42736</v>
      </c>
      <c r="C478" s="27">
        <v>3486</v>
      </c>
      <c r="D478" s="27">
        <v>844</v>
      </c>
      <c r="E478" s="27">
        <v>0</v>
      </c>
      <c r="F478" s="27">
        <v>1842</v>
      </c>
      <c r="G478" s="27">
        <v>0</v>
      </c>
      <c r="H478" s="27">
        <v>800</v>
      </c>
      <c r="I478" s="27">
        <v>0</v>
      </c>
    </row>
    <row r="479" spans="1:9" ht="15" hidden="1" x14ac:dyDescent="0.2">
      <c r="A479" s="27" t="s">
        <v>894</v>
      </c>
      <c r="B479" s="28">
        <v>42736</v>
      </c>
      <c r="C479" s="27">
        <v>3481</v>
      </c>
      <c r="D479" s="27">
        <v>721</v>
      </c>
      <c r="E479" s="27">
        <v>0</v>
      </c>
      <c r="F479" s="27">
        <v>1948</v>
      </c>
      <c r="G479" s="27">
        <v>0</v>
      </c>
      <c r="H479" s="27">
        <v>812</v>
      </c>
      <c r="I479" s="27">
        <v>0</v>
      </c>
    </row>
    <row r="480" spans="1:9" ht="15" hidden="1" x14ac:dyDescent="0.2">
      <c r="A480" s="27" t="s">
        <v>895</v>
      </c>
      <c r="B480" s="28">
        <v>42736</v>
      </c>
      <c r="C480" s="27">
        <v>3547</v>
      </c>
      <c r="D480" s="27">
        <v>853</v>
      </c>
      <c r="E480" s="27">
        <v>0</v>
      </c>
      <c r="F480" s="27">
        <v>1805</v>
      </c>
      <c r="G480" s="27">
        <v>0</v>
      </c>
      <c r="H480" s="27">
        <v>889</v>
      </c>
      <c r="I480" s="27">
        <v>0</v>
      </c>
    </row>
    <row r="481" spans="1:9" ht="15" hidden="1" x14ac:dyDescent="0.2">
      <c r="A481" s="27" t="s">
        <v>896</v>
      </c>
      <c r="B481" s="28">
        <v>42736</v>
      </c>
      <c r="C481" s="27">
        <v>3550</v>
      </c>
      <c r="D481" s="27">
        <v>1316</v>
      </c>
      <c r="E481" s="27">
        <v>2234</v>
      </c>
      <c r="F481" s="27">
        <v>0</v>
      </c>
      <c r="G481" s="27">
        <v>0</v>
      </c>
      <c r="H481" s="27">
        <v>0</v>
      </c>
      <c r="I481" s="27">
        <v>0</v>
      </c>
    </row>
    <row r="482" spans="1:9" ht="15" hidden="1" x14ac:dyDescent="0.2">
      <c r="A482" s="27" t="s">
        <v>897</v>
      </c>
      <c r="B482" s="28">
        <v>42736</v>
      </c>
      <c r="C482" s="27">
        <v>3666</v>
      </c>
      <c r="D482" s="111">
        <v>0</v>
      </c>
      <c r="E482" s="111">
        <v>0</v>
      </c>
      <c r="F482" s="111">
        <v>0</v>
      </c>
      <c r="G482" s="111">
        <v>524</v>
      </c>
      <c r="H482" s="111">
        <v>3142</v>
      </c>
      <c r="I482" s="111">
        <v>0</v>
      </c>
    </row>
  </sheetData>
  <autoFilter ref="A5:I482">
    <filterColumn colId="0">
      <filters>
        <filter val="SBFL"/>
      </filters>
    </filterColumn>
  </autoFilter>
  <sortState ref="A11:I472">
    <sortCondition ref="A10"/>
  </sortState>
  <mergeCells count="6">
    <mergeCell ref="A2:I2"/>
    <mergeCell ref="B3:E3"/>
    <mergeCell ref="B6:E6"/>
    <mergeCell ref="G6:I6"/>
    <mergeCell ref="B7:E7"/>
    <mergeCell ref="G7:I7"/>
  </mergeCells>
  <pageMargins left="0.19685039370078741" right="0.19685039370078741" top="0" bottom="0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589" activePane="bottomLeft" state="frozen"/>
      <selection pane="bottomLeft" activeCell="L612" sqref="L612"/>
    </sheetView>
  </sheetViews>
  <sheetFormatPr defaultRowHeight="12.75" x14ac:dyDescent="0.2"/>
  <cols>
    <col min="1" max="1" width="8.42578125" bestFit="1" customWidth="1"/>
    <col min="2" max="2" width="10.7109375" bestFit="1" customWidth="1"/>
    <col min="3" max="3" width="10.42578125" bestFit="1" customWidth="1"/>
    <col min="4" max="4" width="10.7109375" bestFit="1" customWidth="1"/>
    <col min="5" max="5" width="11.28515625" bestFit="1" customWidth="1"/>
    <col min="6" max="6" width="10.85546875" bestFit="1" customWidth="1"/>
    <col min="7" max="7" width="17.7109375" bestFit="1" customWidth="1"/>
  </cols>
  <sheetData>
    <row r="1" spans="1:7" x14ac:dyDescent="0.2">
      <c r="A1" t="s">
        <v>898</v>
      </c>
      <c r="B1" t="s">
        <v>899</v>
      </c>
      <c r="C1" t="s">
        <v>900</v>
      </c>
      <c r="D1" t="s">
        <v>901</v>
      </c>
      <c r="E1" t="s">
        <v>902</v>
      </c>
      <c r="F1" t="s">
        <v>903</v>
      </c>
      <c r="G1" t="s">
        <v>904</v>
      </c>
    </row>
    <row r="2" spans="1:7" x14ac:dyDescent="0.2">
      <c r="A2" t="s">
        <v>55</v>
      </c>
      <c r="B2">
        <v>1491</v>
      </c>
      <c r="C2">
        <v>1508</v>
      </c>
      <c r="D2">
        <v>0</v>
      </c>
      <c r="E2">
        <v>0</v>
      </c>
      <c r="F2">
        <v>0</v>
      </c>
      <c r="G2">
        <v>2999</v>
      </c>
    </row>
    <row r="3" spans="1:7" x14ac:dyDescent="0.2">
      <c r="A3" t="s">
        <v>1040</v>
      </c>
      <c r="B3">
        <v>1492</v>
      </c>
      <c r="C3">
        <v>1515</v>
      </c>
      <c r="D3">
        <v>0</v>
      </c>
      <c r="E3">
        <v>0</v>
      </c>
      <c r="F3">
        <v>0</v>
      </c>
      <c r="G3">
        <v>3007</v>
      </c>
    </row>
    <row r="4" spans="1:7" x14ac:dyDescent="0.2">
      <c r="A4" t="s">
        <v>56</v>
      </c>
      <c r="B4">
        <v>1141</v>
      </c>
      <c r="C4">
        <v>2242</v>
      </c>
      <c r="D4">
        <v>0</v>
      </c>
      <c r="E4">
        <v>0</v>
      </c>
      <c r="F4">
        <v>0</v>
      </c>
      <c r="G4">
        <v>3383</v>
      </c>
    </row>
    <row r="5" spans="1:7" x14ac:dyDescent="0.2">
      <c r="A5" t="s">
        <v>57</v>
      </c>
      <c r="B5">
        <v>1446</v>
      </c>
      <c r="C5">
        <v>1578</v>
      </c>
      <c r="D5">
        <v>0</v>
      </c>
      <c r="E5">
        <v>0</v>
      </c>
      <c r="F5">
        <v>0</v>
      </c>
      <c r="G5">
        <v>3024</v>
      </c>
    </row>
    <row r="6" spans="1:7" x14ac:dyDescent="0.2">
      <c r="A6" t="s">
        <v>954</v>
      </c>
      <c r="B6">
        <v>528</v>
      </c>
      <c r="C6">
        <v>0</v>
      </c>
      <c r="D6">
        <v>1804</v>
      </c>
      <c r="E6">
        <v>120</v>
      </c>
      <c r="F6">
        <v>1026</v>
      </c>
      <c r="G6">
        <v>3478</v>
      </c>
    </row>
    <row r="7" spans="1:7" x14ac:dyDescent="0.2">
      <c r="A7" t="s">
        <v>58</v>
      </c>
      <c r="B7">
        <v>67</v>
      </c>
      <c r="C7">
        <v>0</v>
      </c>
      <c r="D7">
        <v>360</v>
      </c>
      <c r="E7">
        <v>571</v>
      </c>
      <c r="F7">
        <v>2719</v>
      </c>
      <c r="G7">
        <v>3717</v>
      </c>
    </row>
    <row r="8" spans="1:7" x14ac:dyDescent="0.2">
      <c r="A8" t="s">
        <v>59</v>
      </c>
      <c r="B8">
        <v>70</v>
      </c>
      <c r="C8">
        <v>0</v>
      </c>
      <c r="D8">
        <v>360</v>
      </c>
      <c r="E8">
        <v>569</v>
      </c>
      <c r="F8">
        <v>2669</v>
      </c>
      <c r="G8">
        <v>3668</v>
      </c>
    </row>
    <row r="9" spans="1:7" x14ac:dyDescent="0.2">
      <c r="A9" t="s">
        <v>60</v>
      </c>
      <c r="B9">
        <v>68</v>
      </c>
      <c r="C9">
        <v>0</v>
      </c>
      <c r="D9">
        <v>382</v>
      </c>
      <c r="E9">
        <v>570</v>
      </c>
      <c r="F9">
        <v>2684</v>
      </c>
      <c r="G9">
        <v>3704</v>
      </c>
    </row>
    <row r="10" spans="1:7" x14ac:dyDescent="0.2">
      <c r="A10" t="s">
        <v>849</v>
      </c>
      <c r="B10">
        <v>65</v>
      </c>
      <c r="C10">
        <v>0</v>
      </c>
      <c r="D10">
        <v>307</v>
      </c>
      <c r="E10">
        <v>578</v>
      </c>
      <c r="F10">
        <v>2798</v>
      </c>
      <c r="G10">
        <v>3748</v>
      </c>
    </row>
    <row r="11" spans="1:7" x14ac:dyDescent="0.2">
      <c r="A11" t="s">
        <v>61</v>
      </c>
      <c r="B11">
        <v>280</v>
      </c>
      <c r="C11">
        <v>0</v>
      </c>
      <c r="D11">
        <v>1130</v>
      </c>
      <c r="E11">
        <v>317</v>
      </c>
      <c r="F11">
        <v>1753</v>
      </c>
      <c r="G11">
        <v>3480</v>
      </c>
    </row>
    <row r="12" spans="1:7" x14ac:dyDescent="0.2">
      <c r="A12" t="s">
        <v>877</v>
      </c>
      <c r="B12">
        <v>66</v>
      </c>
      <c r="C12">
        <v>0</v>
      </c>
      <c r="D12">
        <v>345</v>
      </c>
      <c r="E12">
        <v>572</v>
      </c>
      <c r="F12">
        <v>2743</v>
      </c>
      <c r="G12">
        <v>3726</v>
      </c>
    </row>
    <row r="13" spans="1:7" x14ac:dyDescent="0.2">
      <c r="A13" t="s">
        <v>1016</v>
      </c>
      <c r="B13">
        <v>851</v>
      </c>
      <c r="C13">
        <v>0</v>
      </c>
      <c r="D13">
        <v>1808</v>
      </c>
      <c r="E13">
        <v>0</v>
      </c>
      <c r="F13">
        <v>872</v>
      </c>
      <c r="G13">
        <v>3531</v>
      </c>
    </row>
    <row r="14" spans="1:7" x14ac:dyDescent="0.2">
      <c r="A14" t="s">
        <v>62</v>
      </c>
      <c r="B14">
        <v>850</v>
      </c>
      <c r="C14">
        <v>0</v>
      </c>
      <c r="D14">
        <v>1809</v>
      </c>
      <c r="E14">
        <v>0</v>
      </c>
      <c r="F14">
        <v>870</v>
      </c>
      <c r="G14">
        <v>3529</v>
      </c>
    </row>
    <row r="15" spans="1:7" x14ac:dyDescent="0.2">
      <c r="A15" t="s">
        <v>839</v>
      </c>
      <c r="B15">
        <v>850</v>
      </c>
      <c r="C15">
        <v>0</v>
      </c>
      <c r="D15">
        <v>1811</v>
      </c>
      <c r="E15">
        <v>0</v>
      </c>
      <c r="F15">
        <v>863</v>
      </c>
      <c r="G15">
        <v>3524</v>
      </c>
    </row>
    <row r="16" spans="1:7" x14ac:dyDescent="0.2">
      <c r="A16" t="s">
        <v>63</v>
      </c>
      <c r="B16">
        <v>852</v>
      </c>
      <c r="C16">
        <v>0</v>
      </c>
      <c r="D16">
        <v>1807</v>
      </c>
      <c r="E16">
        <v>0</v>
      </c>
      <c r="F16">
        <v>881</v>
      </c>
      <c r="G16">
        <v>3540</v>
      </c>
    </row>
    <row r="17" spans="1:7" x14ac:dyDescent="0.2">
      <c r="A17" t="s">
        <v>64</v>
      </c>
      <c r="B17">
        <v>848</v>
      </c>
      <c r="C17">
        <v>0</v>
      </c>
      <c r="D17">
        <v>1819</v>
      </c>
      <c r="E17">
        <v>0</v>
      </c>
      <c r="F17">
        <v>840</v>
      </c>
      <c r="G17">
        <v>3507</v>
      </c>
    </row>
    <row r="18" spans="1:7" x14ac:dyDescent="0.2">
      <c r="A18" t="s">
        <v>65</v>
      </c>
      <c r="B18">
        <v>848</v>
      </c>
      <c r="C18">
        <v>0</v>
      </c>
      <c r="D18">
        <v>1819</v>
      </c>
      <c r="E18">
        <v>0</v>
      </c>
      <c r="F18">
        <v>842</v>
      </c>
      <c r="G18">
        <v>3509</v>
      </c>
    </row>
    <row r="19" spans="1:7" x14ac:dyDescent="0.2">
      <c r="A19" t="s">
        <v>955</v>
      </c>
      <c r="B19">
        <v>850</v>
      </c>
      <c r="C19">
        <v>0</v>
      </c>
      <c r="D19">
        <v>1810</v>
      </c>
      <c r="E19">
        <v>0</v>
      </c>
      <c r="F19">
        <v>867</v>
      </c>
      <c r="G19">
        <v>3527</v>
      </c>
    </row>
    <row r="20" spans="1:7" x14ac:dyDescent="0.2">
      <c r="A20" t="s">
        <v>66</v>
      </c>
      <c r="B20">
        <v>849</v>
      </c>
      <c r="C20">
        <v>0</v>
      </c>
      <c r="D20">
        <v>1813</v>
      </c>
      <c r="E20">
        <v>0</v>
      </c>
      <c r="F20">
        <v>856</v>
      </c>
      <c r="G20">
        <v>3518</v>
      </c>
    </row>
    <row r="21" spans="1:7" x14ac:dyDescent="0.2">
      <c r="A21" t="s">
        <v>67</v>
      </c>
      <c r="B21">
        <v>849</v>
      </c>
      <c r="C21">
        <v>0</v>
      </c>
      <c r="D21">
        <v>1811</v>
      </c>
      <c r="E21">
        <v>0</v>
      </c>
      <c r="F21">
        <v>861</v>
      </c>
      <c r="G21">
        <v>3521</v>
      </c>
    </row>
    <row r="22" spans="1:7" x14ac:dyDescent="0.2">
      <c r="A22" t="s">
        <v>68</v>
      </c>
      <c r="B22">
        <v>847</v>
      </c>
      <c r="C22">
        <v>0</v>
      </c>
      <c r="D22">
        <v>1832</v>
      </c>
      <c r="E22">
        <v>0</v>
      </c>
      <c r="F22">
        <v>813</v>
      </c>
      <c r="G22">
        <v>3492</v>
      </c>
    </row>
    <row r="23" spans="1:7" x14ac:dyDescent="0.2">
      <c r="A23" t="s">
        <v>956</v>
      </c>
      <c r="B23">
        <v>847</v>
      </c>
      <c r="C23">
        <v>0</v>
      </c>
      <c r="D23">
        <v>1821</v>
      </c>
      <c r="E23">
        <v>0</v>
      </c>
      <c r="F23">
        <v>837</v>
      </c>
      <c r="G23">
        <v>3505</v>
      </c>
    </row>
    <row r="24" spans="1:7" x14ac:dyDescent="0.2">
      <c r="A24" t="s">
        <v>920</v>
      </c>
      <c r="B24">
        <v>848</v>
      </c>
      <c r="C24">
        <v>0</v>
      </c>
      <c r="D24">
        <v>1819</v>
      </c>
      <c r="E24">
        <v>0</v>
      </c>
      <c r="F24">
        <v>842</v>
      </c>
      <c r="G24">
        <v>3509</v>
      </c>
    </row>
    <row r="25" spans="1:7" x14ac:dyDescent="0.2">
      <c r="A25" t="s">
        <v>69</v>
      </c>
      <c r="B25">
        <v>847</v>
      </c>
      <c r="C25">
        <v>0</v>
      </c>
      <c r="D25">
        <v>1825</v>
      </c>
      <c r="E25">
        <v>0</v>
      </c>
      <c r="F25">
        <v>828</v>
      </c>
      <c r="G25">
        <v>3500</v>
      </c>
    </row>
    <row r="26" spans="1:7" x14ac:dyDescent="0.2">
      <c r="A26" t="s">
        <v>70</v>
      </c>
      <c r="B26">
        <v>848</v>
      </c>
      <c r="C26">
        <v>0</v>
      </c>
      <c r="D26">
        <v>1816</v>
      </c>
      <c r="E26">
        <v>0</v>
      </c>
      <c r="F26">
        <v>848</v>
      </c>
      <c r="G26">
        <v>3512</v>
      </c>
    </row>
    <row r="27" spans="1:7" x14ac:dyDescent="0.2">
      <c r="A27" t="s">
        <v>929</v>
      </c>
      <c r="B27">
        <v>847</v>
      </c>
      <c r="C27">
        <v>0</v>
      </c>
      <c r="D27">
        <v>1830</v>
      </c>
      <c r="E27">
        <v>0</v>
      </c>
      <c r="F27">
        <v>817</v>
      </c>
      <c r="G27">
        <v>3494</v>
      </c>
    </row>
    <row r="28" spans="1:7" x14ac:dyDescent="0.2">
      <c r="A28" t="s">
        <v>966</v>
      </c>
      <c r="B28">
        <v>847</v>
      </c>
      <c r="C28">
        <v>0</v>
      </c>
      <c r="D28">
        <v>1822</v>
      </c>
      <c r="E28">
        <v>0</v>
      </c>
      <c r="F28">
        <v>834</v>
      </c>
      <c r="G28">
        <v>3503</v>
      </c>
    </row>
    <row r="29" spans="1:7" x14ac:dyDescent="0.2">
      <c r="A29" t="s">
        <v>794</v>
      </c>
      <c r="B29">
        <v>849</v>
      </c>
      <c r="C29">
        <v>0</v>
      </c>
      <c r="D29">
        <v>1815</v>
      </c>
      <c r="E29">
        <v>0</v>
      </c>
      <c r="F29">
        <v>853</v>
      </c>
      <c r="G29">
        <v>3517</v>
      </c>
    </row>
    <row r="30" spans="1:7" x14ac:dyDescent="0.2">
      <c r="A30" t="s">
        <v>1013</v>
      </c>
      <c r="B30">
        <v>860</v>
      </c>
      <c r="C30">
        <v>0</v>
      </c>
      <c r="D30">
        <v>1815</v>
      </c>
      <c r="E30">
        <v>0</v>
      </c>
      <c r="F30">
        <v>951</v>
      </c>
      <c r="G30">
        <v>3626</v>
      </c>
    </row>
    <row r="31" spans="1:7" x14ac:dyDescent="0.2">
      <c r="A31" t="s">
        <v>71</v>
      </c>
      <c r="B31">
        <v>853</v>
      </c>
      <c r="C31">
        <v>0</v>
      </c>
      <c r="D31">
        <v>1811</v>
      </c>
      <c r="E31">
        <v>0</v>
      </c>
      <c r="F31">
        <v>921</v>
      </c>
      <c r="G31">
        <v>3585</v>
      </c>
    </row>
    <row r="32" spans="1:7" x14ac:dyDescent="0.2">
      <c r="A32" t="s">
        <v>1018</v>
      </c>
      <c r="B32">
        <v>854</v>
      </c>
      <c r="C32">
        <v>0</v>
      </c>
      <c r="D32">
        <v>1811</v>
      </c>
      <c r="E32">
        <v>0</v>
      </c>
      <c r="F32">
        <v>924</v>
      </c>
      <c r="G32">
        <v>3589</v>
      </c>
    </row>
    <row r="33" spans="1:7" x14ac:dyDescent="0.2">
      <c r="A33" t="s">
        <v>795</v>
      </c>
      <c r="B33">
        <v>850</v>
      </c>
      <c r="C33">
        <v>0</v>
      </c>
      <c r="D33">
        <v>1810</v>
      </c>
      <c r="E33">
        <v>0</v>
      </c>
      <c r="F33">
        <v>901</v>
      </c>
      <c r="G33">
        <v>3561</v>
      </c>
    </row>
    <row r="34" spans="1:7" x14ac:dyDescent="0.2">
      <c r="A34" t="s">
        <v>921</v>
      </c>
      <c r="B34">
        <v>851</v>
      </c>
      <c r="C34">
        <v>0</v>
      </c>
      <c r="D34">
        <v>1807</v>
      </c>
      <c r="E34">
        <v>0</v>
      </c>
      <c r="F34">
        <v>895</v>
      </c>
      <c r="G34">
        <v>3553</v>
      </c>
    </row>
    <row r="35" spans="1:7" x14ac:dyDescent="0.2">
      <c r="A35" t="s">
        <v>72</v>
      </c>
      <c r="B35">
        <v>852</v>
      </c>
      <c r="C35">
        <v>0</v>
      </c>
      <c r="D35">
        <v>1807</v>
      </c>
      <c r="E35">
        <v>0</v>
      </c>
      <c r="F35">
        <v>895</v>
      </c>
      <c r="G35">
        <v>3554</v>
      </c>
    </row>
    <row r="36" spans="1:7" x14ac:dyDescent="0.2">
      <c r="A36" t="s">
        <v>930</v>
      </c>
      <c r="B36">
        <v>851</v>
      </c>
      <c r="C36">
        <v>0</v>
      </c>
      <c r="D36">
        <v>1808</v>
      </c>
      <c r="E36">
        <v>0</v>
      </c>
      <c r="F36">
        <v>896</v>
      </c>
      <c r="G36">
        <v>3555</v>
      </c>
    </row>
    <row r="37" spans="1:7" x14ac:dyDescent="0.2">
      <c r="A37" t="s">
        <v>993</v>
      </c>
      <c r="B37">
        <v>850</v>
      </c>
      <c r="C37">
        <v>0</v>
      </c>
      <c r="D37">
        <v>1809</v>
      </c>
      <c r="E37">
        <v>0</v>
      </c>
      <c r="F37">
        <v>899</v>
      </c>
      <c r="G37">
        <v>3558</v>
      </c>
    </row>
    <row r="38" spans="1:7" x14ac:dyDescent="0.2">
      <c r="A38" t="s">
        <v>73</v>
      </c>
      <c r="B38">
        <v>850</v>
      </c>
      <c r="C38">
        <v>0</v>
      </c>
      <c r="D38">
        <v>1809</v>
      </c>
      <c r="E38">
        <v>0</v>
      </c>
      <c r="F38">
        <v>899</v>
      </c>
      <c r="G38">
        <v>3558</v>
      </c>
    </row>
    <row r="39" spans="1:7" x14ac:dyDescent="0.2">
      <c r="A39" t="s">
        <v>74</v>
      </c>
      <c r="B39">
        <v>858</v>
      </c>
      <c r="C39">
        <v>0</v>
      </c>
      <c r="D39">
        <v>1814</v>
      </c>
      <c r="E39">
        <v>0</v>
      </c>
      <c r="F39">
        <v>945</v>
      </c>
      <c r="G39">
        <v>3617</v>
      </c>
    </row>
    <row r="40" spans="1:7" x14ac:dyDescent="0.2">
      <c r="A40" t="s">
        <v>840</v>
      </c>
      <c r="B40">
        <v>851</v>
      </c>
      <c r="C40">
        <v>0</v>
      </c>
      <c r="D40">
        <v>1809</v>
      </c>
      <c r="E40">
        <v>0</v>
      </c>
      <c r="F40">
        <v>898</v>
      </c>
      <c r="G40">
        <v>3558</v>
      </c>
    </row>
    <row r="41" spans="1:7" x14ac:dyDescent="0.2">
      <c r="A41" t="s">
        <v>950</v>
      </c>
      <c r="B41">
        <v>850</v>
      </c>
      <c r="C41">
        <v>0</v>
      </c>
      <c r="D41">
        <v>1809</v>
      </c>
      <c r="E41">
        <v>0</v>
      </c>
      <c r="F41">
        <v>899</v>
      </c>
      <c r="G41">
        <v>3558</v>
      </c>
    </row>
    <row r="42" spans="1:7" x14ac:dyDescent="0.2">
      <c r="A42" t="s">
        <v>842</v>
      </c>
      <c r="B42">
        <v>0</v>
      </c>
      <c r="C42">
        <v>0</v>
      </c>
      <c r="D42">
        <v>0</v>
      </c>
      <c r="E42">
        <v>1106</v>
      </c>
      <c r="F42">
        <v>101</v>
      </c>
      <c r="G42">
        <v>1207</v>
      </c>
    </row>
    <row r="43" spans="1:7" x14ac:dyDescent="0.2">
      <c r="A43" t="s">
        <v>75</v>
      </c>
      <c r="B43">
        <v>852</v>
      </c>
      <c r="C43">
        <v>0</v>
      </c>
      <c r="D43">
        <v>1807</v>
      </c>
      <c r="E43">
        <v>0</v>
      </c>
      <c r="F43">
        <v>880</v>
      </c>
      <c r="G43">
        <v>3539</v>
      </c>
    </row>
    <row r="44" spans="1:7" x14ac:dyDescent="0.2">
      <c r="A44" t="s">
        <v>937</v>
      </c>
      <c r="B44">
        <v>850</v>
      </c>
      <c r="C44">
        <v>0</v>
      </c>
      <c r="D44">
        <v>1809</v>
      </c>
      <c r="E44">
        <v>0</v>
      </c>
      <c r="F44">
        <v>870</v>
      </c>
      <c r="G44">
        <v>3529</v>
      </c>
    </row>
    <row r="45" spans="1:7" x14ac:dyDescent="0.2">
      <c r="A45" t="s">
        <v>932</v>
      </c>
      <c r="B45">
        <v>851</v>
      </c>
      <c r="C45">
        <v>0</v>
      </c>
      <c r="D45">
        <v>1807</v>
      </c>
      <c r="E45">
        <v>0</v>
      </c>
      <c r="F45">
        <v>879</v>
      </c>
      <c r="G45">
        <v>3537</v>
      </c>
    </row>
    <row r="46" spans="1:7" x14ac:dyDescent="0.2">
      <c r="A46" t="s">
        <v>1037</v>
      </c>
      <c r="B46">
        <v>858</v>
      </c>
      <c r="C46">
        <v>0</v>
      </c>
      <c r="D46">
        <v>1814</v>
      </c>
      <c r="E46">
        <v>0</v>
      </c>
      <c r="F46">
        <v>942</v>
      </c>
      <c r="G46">
        <v>3614</v>
      </c>
    </row>
    <row r="47" spans="1:7" x14ac:dyDescent="0.2">
      <c r="A47" t="s">
        <v>76</v>
      </c>
      <c r="B47">
        <v>860</v>
      </c>
      <c r="C47">
        <v>0</v>
      </c>
      <c r="D47">
        <v>1816</v>
      </c>
      <c r="E47">
        <v>0</v>
      </c>
      <c r="F47">
        <v>953</v>
      </c>
      <c r="G47">
        <v>3629</v>
      </c>
    </row>
    <row r="48" spans="1:7" x14ac:dyDescent="0.2">
      <c r="A48" t="s">
        <v>77</v>
      </c>
      <c r="B48">
        <v>851</v>
      </c>
      <c r="C48">
        <v>0</v>
      </c>
      <c r="D48">
        <v>1808</v>
      </c>
      <c r="E48">
        <v>0</v>
      </c>
      <c r="F48">
        <v>874</v>
      </c>
      <c r="G48">
        <v>3533</v>
      </c>
    </row>
    <row r="49" spans="1:7" x14ac:dyDescent="0.2">
      <c r="A49" t="s">
        <v>78</v>
      </c>
      <c r="B49">
        <v>848</v>
      </c>
      <c r="C49">
        <v>0</v>
      </c>
      <c r="D49">
        <v>1815</v>
      </c>
      <c r="E49">
        <v>0</v>
      </c>
      <c r="F49">
        <v>850</v>
      </c>
      <c r="G49">
        <v>3513</v>
      </c>
    </row>
    <row r="50" spans="1:7" x14ac:dyDescent="0.2">
      <c r="A50" t="s">
        <v>1036</v>
      </c>
      <c r="B50">
        <v>848</v>
      </c>
      <c r="C50">
        <v>0</v>
      </c>
      <c r="D50">
        <v>1820</v>
      </c>
      <c r="E50">
        <v>0</v>
      </c>
      <c r="F50">
        <v>840</v>
      </c>
      <c r="G50">
        <v>3508</v>
      </c>
    </row>
    <row r="51" spans="1:7" x14ac:dyDescent="0.2">
      <c r="A51" t="s">
        <v>933</v>
      </c>
      <c r="B51">
        <v>848</v>
      </c>
      <c r="C51">
        <v>0</v>
      </c>
      <c r="D51">
        <v>1817</v>
      </c>
      <c r="E51">
        <v>0</v>
      </c>
      <c r="F51">
        <v>846</v>
      </c>
      <c r="G51">
        <v>3511</v>
      </c>
    </row>
    <row r="52" spans="1:7" x14ac:dyDescent="0.2">
      <c r="A52" t="s">
        <v>895</v>
      </c>
      <c r="B52">
        <v>853</v>
      </c>
      <c r="C52">
        <v>0</v>
      </c>
      <c r="D52">
        <v>1805</v>
      </c>
      <c r="E52">
        <v>0</v>
      </c>
      <c r="F52">
        <v>889</v>
      </c>
      <c r="G52">
        <v>3547</v>
      </c>
    </row>
    <row r="53" spans="1:7" x14ac:dyDescent="0.2">
      <c r="A53" t="s">
        <v>988</v>
      </c>
      <c r="B53">
        <v>847</v>
      </c>
      <c r="C53">
        <v>0</v>
      </c>
      <c r="D53">
        <v>1830</v>
      </c>
      <c r="E53">
        <v>0</v>
      </c>
      <c r="F53">
        <v>817</v>
      </c>
      <c r="G53">
        <v>3494</v>
      </c>
    </row>
    <row r="54" spans="1:7" x14ac:dyDescent="0.2">
      <c r="A54" t="s">
        <v>79</v>
      </c>
      <c r="B54">
        <v>0</v>
      </c>
      <c r="C54">
        <v>0</v>
      </c>
      <c r="D54">
        <v>0</v>
      </c>
      <c r="E54">
        <v>490</v>
      </c>
      <c r="F54">
        <v>3216</v>
      </c>
      <c r="G54">
        <v>3706</v>
      </c>
    </row>
    <row r="55" spans="1:7" x14ac:dyDescent="0.2">
      <c r="A55" t="s">
        <v>796</v>
      </c>
      <c r="B55">
        <v>0</v>
      </c>
      <c r="C55">
        <v>0</v>
      </c>
      <c r="D55">
        <v>0</v>
      </c>
      <c r="E55">
        <v>499</v>
      </c>
      <c r="F55">
        <v>3190</v>
      </c>
      <c r="G55">
        <v>3689</v>
      </c>
    </row>
    <row r="56" spans="1:7" x14ac:dyDescent="0.2">
      <c r="A56" t="s">
        <v>80</v>
      </c>
      <c r="B56">
        <v>0</v>
      </c>
      <c r="C56">
        <v>0</v>
      </c>
      <c r="D56">
        <v>0</v>
      </c>
      <c r="E56">
        <v>524</v>
      </c>
      <c r="F56">
        <v>3142</v>
      </c>
      <c r="G56">
        <v>3666</v>
      </c>
    </row>
    <row r="57" spans="1:7" x14ac:dyDescent="0.2">
      <c r="A57" t="s">
        <v>953</v>
      </c>
      <c r="B57">
        <v>0</v>
      </c>
      <c r="C57">
        <v>0</v>
      </c>
      <c r="D57">
        <v>0</v>
      </c>
      <c r="E57">
        <v>526</v>
      </c>
      <c r="F57">
        <v>3139</v>
      </c>
      <c r="G57">
        <v>3665</v>
      </c>
    </row>
    <row r="58" spans="1:7" x14ac:dyDescent="0.2">
      <c r="A58" t="s">
        <v>897</v>
      </c>
      <c r="B58">
        <v>0</v>
      </c>
      <c r="C58">
        <v>0</v>
      </c>
      <c r="D58">
        <v>0</v>
      </c>
      <c r="E58">
        <v>524</v>
      </c>
      <c r="F58">
        <v>3142</v>
      </c>
      <c r="G58">
        <v>3666</v>
      </c>
    </row>
    <row r="59" spans="1:7" x14ac:dyDescent="0.2">
      <c r="A59" t="s">
        <v>911</v>
      </c>
      <c r="B59">
        <v>0</v>
      </c>
      <c r="C59">
        <v>0</v>
      </c>
      <c r="D59">
        <v>0</v>
      </c>
      <c r="E59">
        <v>822</v>
      </c>
      <c r="F59">
        <v>3109</v>
      </c>
      <c r="G59">
        <v>3931</v>
      </c>
    </row>
    <row r="60" spans="1:7" x14ac:dyDescent="0.2">
      <c r="A60" t="s">
        <v>778</v>
      </c>
      <c r="B60">
        <v>0</v>
      </c>
      <c r="C60">
        <v>0</v>
      </c>
      <c r="D60">
        <v>0</v>
      </c>
      <c r="E60">
        <v>756</v>
      </c>
      <c r="F60">
        <v>3437</v>
      </c>
      <c r="G60">
        <v>4193</v>
      </c>
    </row>
    <row r="61" spans="1:7" x14ac:dyDescent="0.2">
      <c r="A61" t="s">
        <v>841</v>
      </c>
      <c r="B61">
        <v>0</v>
      </c>
      <c r="C61">
        <v>0</v>
      </c>
      <c r="D61">
        <v>0</v>
      </c>
      <c r="E61">
        <v>761</v>
      </c>
      <c r="F61">
        <v>3401</v>
      </c>
      <c r="G61">
        <v>4162</v>
      </c>
    </row>
    <row r="62" spans="1:7" x14ac:dyDescent="0.2">
      <c r="A62" t="s">
        <v>837</v>
      </c>
      <c r="B62">
        <v>0</v>
      </c>
      <c r="C62">
        <v>0</v>
      </c>
      <c r="D62">
        <v>46</v>
      </c>
      <c r="E62">
        <v>743</v>
      </c>
      <c r="F62">
        <v>3496</v>
      </c>
      <c r="G62">
        <v>4285</v>
      </c>
    </row>
    <row r="63" spans="1:7" x14ac:dyDescent="0.2">
      <c r="A63" t="s">
        <v>969</v>
      </c>
      <c r="B63">
        <v>0</v>
      </c>
      <c r="C63">
        <v>0</v>
      </c>
      <c r="D63">
        <v>37</v>
      </c>
      <c r="E63">
        <v>744</v>
      </c>
      <c r="F63">
        <v>3490</v>
      </c>
      <c r="G63">
        <v>4271</v>
      </c>
    </row>
    <row r="64" spans="1:7" x14ac:dyDescent="0.2">
      <c r="A64" t="s">
        <v>81</v>
      </c>
      <c r="B64">
        <v>0</v>
      </c>
      <c r="C64">
        <v>0</v>
      </c>
      <c r="D64">
        <v>0</v>
      </c>
      <c r="E64">
        <v>797</v>
      </c>
      <c r="F64">
        <v>3050</v>
      </c>
      <c r="G64">
        <v>3847</v>
      </c>
    </row>
    <row r="65" spans="1:7" x14ac:dyDescent="0.2">
      <c r="A65" t="s">
        <v>980</v>
      </c>
      <c r="B65">
        <v>0</v>
      </c>
      <c r="C65">
        <v>0</v>
      </c>
      <c r="D65">
        <v>0</v>
      </c>
      <c r="E65">
        <v>763</v>
      </c>
      <c r="F65">
        <v>3386</v>
      </c>
      <c r="G65">
        <v>4149</v>
      </c>
    </row>
    <row r="66" spans="1:7" x14ac:dyDescent="0.2">
      <c r="A66" t="s">
        <v>82</v>
      </c>
      <c r="B66">
        <v>0</v>
      </c>
      <c r="C66">
        <v>0</v>
      </c>
      <c r="D66">
        <v>0</v>
      </c>
      <c r="E66">
        <v>518</v>
      </c>
      <c r="F66">
        <v>3151</v>
      </c>
      <c r="G66">
        <v>3669</v>
      </c>
    </row>
    <row r="67" spans="1:7" x14ac:dyDescent="0.2">
      <c r="A67" t="s">
        <v>758</v>
      </c>
      <c r="B67">
        <v>0</v>
      </c>
      <c r="C67">
        <v>0</v>
      </c>
      <c r="D67">
        <v>0</v>
      </c>
      <c r="E67">
        <v>578</v>
      </c>
      <c r="F67">
        <v>3091</v>
      </c>
      <c r="G67">
        <v>3669</v>
      </c>
    </row>
    <row r="68" spans="1:7" x14ac:dyDescent="0.2">
      <c r="A68" t="s">
        <v>925</v>
      </c>
      <c r="B68">
        <v>0</v>
      </c>
      <c r="C68">
        <v>0</v>
      </c>
      <c r="D68">
        <v>0</v>
      </c>
      <c r="E68">
        <v>608</v>
      </c>
      <c r="F68">
        <v>3078</v>
      </c>
      <c r="G68">
        <v>3686</v>
      </c>
    </row>
    <row r="69" spans="1:7" x14ac:dyDescent="0.2">
      <c r="A69" t="s">
        <v>1142</v>
      </c>
      <c r="B69">
        <v>0</v>
      </c>
      <c r="C69">
        <v>0</v>
      </c>
      <c r="D69">
        <v>0</v>
      </c>
      <c r="E69">
        <v>573</v>
      </c>
      <c r="F69">
        <v>3094</v>
      </c>
      <c r="G69">
        <v>3667</v>
      </c>
    </row>
    <row r="70" spans="1:7" x14ac:dyDescent="0.2">
      <c r="A70" t="s">
        <v>1144</v>
      </c>
      <c r="B70">
        <v>0</v>
      </c>
      <c r="C70">
        <v>0</v>
      </c>
      <c r="D70">
        <v>0</v>
      </c>
      <c r="E70">
        <v>824</v>
      </c>
      <c r="F70">
        <v>3102</v>
      </c>
      <c r="G70">
        <v>3926</v>
      </c>
    </row>
    <row r="71" spans="1:7" x14ac:dyDescent="0.2">
      <c r="A71" t="s">
        <v>1043</v>
      </c>
      <c r="B71">
        <v>99</v>
      </c>
      <c r="C71">
        <v>0</v>
      </c>
      <c r="D71">
        <v>648</v>
      </c>
      <c r="E71">
        <v>407</v>
      </c>
      <c r="F71">
        <v>2369</v>
      </c>
      <c r="G71">
        <v>3523</v>
      </c>
    </row>
    <row r="72" spans="1:7" x14ac:dyDescent="0.2">
      <c r="A72" t="s">
        <v>83</v>
      </c>
      <c r="B72">
        <v>850</v>
      </c>
      <c r="C72">
        <v>0</v>
      </c>
      <c r="D72">
        <v>1809</v>
      </c>
      <c r="E72">
        <v>0</v>
      </c>
      <c r="F72">
        <v>869</v>
      </c>
      <c r="G72">
        <v>3528</v>
      </c>
    </row>
    <row r="73" spans="1:7" x14ac:dyDescent="0.2">
      <c r="A73" t="s">
        <v>84</v>
      </c>
      <c r="B73">
        <v>848</v>
      </c>
      <c r="C73">
        <v>0</v>
      </c>
      <c r="D73">
        <v>1820</v>
      </c>
      <c r="E73">
        <v>0</v>
      </c>
      <c r="F73">
        <v>840</v>
      </c>
      <c r="G73">
        <v>3508</v>
      </c>
    </row>
    <row r="74" spans="1:7" x14ac:dyDescent="0.2">
      <c r="A74" t="s">
        <v>85</v>
      </c>
      <c r="B74">
        <v>849</v>
      </c>
      <c r="C74">
        <v>0</v>
      </c>
      <c r="D74">
        <v>1815</v>
      </c>
      <c r="E74">
        <v>0</v>
      </c>
      <c r="F74">
        <v>852</v>
      </c>
      <c r="G74">
        <v>3516</v>
      </c>
    </row>
    <row r="75" spans="1:7" x14ac:dyDescent="0.2">
      <c r="A75" t="s">
        <v>86</v>
      </c>
      <c r="B75">
        <v>849</v>
      </c>
      <c r="C75">
        <v>0</v>
      </c>
      <c r="D75">
        <v>1814</v>
      </c>
      <c r="E75">
        <v>0</v>
      </c>
      <c r="F75">
        <v>853</v>
      </c>
      <c r="G75">
        <v>3516</v>
      </c>
    </row>
    <row r="76" spans="1:7" x14ac:dyDescent="0.2">
      <c r="A76" t="s">
        <v>87</v>
      </c>
      <c r="B76">
        <v>847</v>
      </c>
      <c r="C76">
        <v>0</v>
      </c>
      <c r="D76">
        <v>1831</v>
      </c>
      <c r="E76">
        <v>0</v>
      </c>
      <c r="F76">
        <v>815</v>
      </c>
      <c r="G76">
        <v>3493</v>
      </c>
    </row>
    <row r="77" spans="1:7" x14ac:dyDescent="0.2">
      <c r="A77" t="s">
        <v>941</v>
      </c>
      <c r="B77">
        <v>847</v>
      </c>
      <c r="C77">
        <v>0</v>
      </c>
      <c r="D77">
        <v>1833</v>
      </c>
      <c r="E77">
        <v>0</v>
      </c>
      <c r="F77">
        <v>811</v>
      </c>
      <c r="G77">
        <v>3491</v>
      </c>
    </row>
    <row r="78" spans="1:7" x14ac:dyDescent="0.2">
      <c r="A78" t="s">
        <v>88</v>
      </c>
      <c r="B78">
        <v>847</v>
      </c>
      <c r="C78">
        <v>0</v>
      </c>
      <c r="D78">
        <v>1833</v>
      </c>
      <c r="E78">
        <v>0</v>
      </c>
      <c r="F78">
        <v>813</v>
      </c>
      <c r="G78">
        <v>3493</v>
      </c>
    </row>
    <row r="79" spans="1:7" x14ac:dyDescent="0.2">
      <c r="A79" t="s">
        <v>89</v>
      </c>
      <c r="B79">
        <v>847</v>
      </c>
      <c r="C79">
        <v>0</v>
      </c>
      <c r="D79">
        <v>1838</v>
      </c>
      <c r="E79">
        <v>0</v>
      </c>
      <c r="F79">
        <v>804</v>
      </c>
      <c r="G79">
        <v>3489</v>
      </c>
    </row>
    <row r="80" spans="1:7" x14ac:dyDescent="0.2">
      <c r="A80" t="s">
        <v>892</v>
      </c>
      <c r="B80">
        <v>458</v>
      </c>
      <c r="C80">
        <v>0</v>
      </c>
      <c r="D80">
        <v>1617</v>
      </c>
      <c r="E80">
        <v>179</v>
      </c>
      <c r="F80">
        <v>1224</v>
      </c>
      <c r="G80">
        <v>3478</v>
      </c>
    </row>
    <row r="81" spans="1:7" x14ac:dyDescent="0.2">
      <c r="A81" t="s">
        <v>90</v>
      </c>
      <c r="B81">
        <v>496</v>
      </c>
      <c r="C81">
        <v>0</v>
      </c>
      <c r="D81">
        <v>1690</v>
      </c>
      <c r="E81">
        <v>150</v>
      </c>
      <c r="F81">
        <v>1143</v>
      </c>
      <c r="G81">
        <v>3479</v>
      </c>
    </row>
    <row r="82" spans="1:7" x14ac:dyDescent="0.2">
      <c r="A82" t="s">
        <v>91</v>
      </c>
      <c r="B82">
        <v>144</v>
      </c>
      <c r="C82">
        <v>0</v>
      </c>
      <c r="D82">
        <v>709</v>
      </c>
      <c r="E82">
        <v>390</v>
      </c>
      <c r="F82">
        <v>2262</v>
      </c>
      <c r="G82">
        <v>3505</v>
      </c>
    </row>
    <row r="83" spans="1:7" x14ac:dyDescent="0.2">
      <c r="A83" t="s">
        <v>92</v>
      </c>
      <c r="B83">
        <v>848</v>
      </c>
      <c r="C83">
        <v>0</v>
      </c>
      <c r="D83">
        <v>1819</v>
      </c>
      <c r="E83">
        <v>0</v>
      </c>
      <c r="F83">
        <v>841</v>
      </c>
      <c r="G83">
        <v>3508</v>
      </c>
    </row>
    <row r="84" spans="1:7" x14ac:dyDescent="0.2">
      <c r="A84" t="s">
        <v>1015</v>
      </c>
      <c r="B84">
        <v>847</v>
      </c>
      <c r="C84">
        <v>0</v>
      </c>
      <c r="D84">
        <v>1822</v>
      </c>
      <c r="E84">
        <v>0</v>
      </c>
      <c r="F84">
        <v>835</v>
      </c>
      <c r="G84">
        <v>3504</v>
      </c>
    </row>
    <row r="85" spans="1:7" x14ac:dyDescent="0.2">
      <c r="A85" t="s">
        <v>975</v>
      </c>
      <c r="B85">
        <v>847</v>
      </c>
      <c r="C85">
        <v>0</v>
      </c>
      <c r="D85">
        <v>1823</v>
      </c>
      <c r="E85">
        <v>0</v>
      </c>
      <c r="F85">
        <v>833</v>
      </c>
      <c r="G85">
        <v>3503</v>
      </c>
    </row>
    <row r="86" spans="1:7" x14ac:dyDescent="0.2">
      <c r="A86" t="s">
        <v>968</v>
      </c>
      <c r="B86">
        <v>0</v>
      </c>
      <c r="C86">
        <v>0</v>
      </c>
      <c r="D86">
        <v>0</v>
      </c>
      <c r="E86">
        <v>802</v>
      </c>
      <c r="F86">
        <v>3187</v>
      </c>
      <c r="G86">
        <v>3989</v>
      </c>
    </row>
    <row r="87" spans="1:7" x14ac:dyDescent="0.2">
      <c r="A87" t="s">
        <v>93</v>
      </c>
      <c r="B87">
        <v>74</v>
      </c>
      <c r="C87">
        <v>0</v>
      </c>
      <c r="D87">
        <v>394</v>
      </c>
      <c r="E87">
        <v>490</v>
      </c>
      <c r="F87">
        <v>2657</v>
      </c>
      <c r="G87">
        <v>3615</v>
      </c>
    </row>
    <row r="88" spans="1:7" x14ac:dyDescent="0.2">
      <c r="A88" t="s">
        <v>797</v>
      </c>
      <c r="B88">
        <v>68</v>
      </c>
      <c r="C88">
        <v>0</v>
      </c>
      <c r="D88">
        <v>383</v>
      </c>
      <c r="E88">
        <v>570</v>
      </c>
      <c r="F88">
        <v>2676</v>
      </c>
      <c r="G88">
        <v>3697</v>
      </c>
    </row>
    <row r="89" spans="1:7" x14ac:dyDescent="0.2">
      <c r="A89" t="s">
        <v>1035</v>
      </c>
      <c r="B89">
        <v>0</v>
      </c>
      <c r="C89">
        <v>0</v>
      </c>
      <c r="D89">
        <v>0</v>
      </c>
      <c r="E89">
        <v>812</v>
      </c>
      <c r="F89">
        <v>3049</v>
      </c>
      <c r="G89">
        <v>3861</v>
      </c>
    </row>
    <row r="90" spans="1:7" x14ac:dyDescent="0.2">
      <c r="A90" t="s">
        <v>981</v>
      </c>
      <c r="B90">
        <v>1059</v>
      </c>
      <c r="C90">
        <v>2547</v>
      </c>
      <c r="D90">
        <v>0</v>
      </c>
      <c r="E90">
        <v>0</v>
      </c>
      <c r="F90">
        <v>0</v>
      </c>
      <c r="G90">
        <v>3606</v>
      </c>
    </row>
    <row r="91" spans="1:7" x14ac:dyDescent="0.2">
      <c r="A91" t="s">
        <v>798</v>
      </c>
      <c r="B91">
        <v>1049</v>
      </c>
      <c r="C91">
        <v>2557</v>
      </c>
      <c r="D91">
        <v>0</v>
      </c>
      <c r="E91">
        <v>0</v>
      </c>
      <c r="F91">
        <v>0</v>
      </c>
      <c r="G91">
        <v>3606</v>
      </c>
    </row>
    <row r="92" spans="1:7" x14ac:dyDescent="0.2">
      <c r="A92" t="s">
        <v>94</v>
      </c>
      <c r="B92">
        <v>1357</v>
      </c>
      <c r="C92">
        <v>2186</v>
      </c>
      <c r="D92">
        <v>0</v>
      </c>
      <c r="E92">
        <v>0</v>
      </c>
      <c r="F92">
        <v>0</v>
      </c>
      <c r="G92">
        <v>3543</v>
      </c>
    </row>
    <row r="93" spans="1:7" x14ac:dyDescent="0.2">
      <c r="A93" t="s">
        <v>964</v>
      </c>
      <c r="B93">
        <v>1411</v>
      </c>
      <c r="C93">
        <v>2049</v>
      </c>
      <c r="D93">
        <v>0</v>
      </c>
      <c r="E93">
        <v>0</v>
      </c>
      <c r="F93">
        <v>0</v>
      </c>
      <c r="G93">
        <v>3460</v>
      </c>
    </row>
    <row r="94" spans="1:7" x14ac:dyDescent="0.2">
      <c r="A94" t="s">
        <v>799</v>
      </c>
      <c r="B94">
        <v>959</v>
      </c>
      <c r="C94">
        <v>2728</v>
      </c>
      <c r="D94">
        <v>0</v>
      </c>
      <c r="E94">
        <v>40</v>
      </c>
      <c r="F94">
        <v>0</v>
      </c>
      <c r="G94">
        <v>3727</v>
      </c>
    </row>
    <row r="95" spans="1:7" x14ac:dyDescent="0.2">
      <c r="A95" t="s">
        <v>965</v>
      </c>
      <c r="B95">
        <v>355</v>
      </c>
      <c r="C95">
        <v>0</v>
      </c>
      <c r="D95">
        <v>1356</v>
      </c>
      <c r="E95">
        <v>254</v>
      </c>
      <c r="F95">
        <v>1514</v>
      </c>
      <c r="G95">
        <v>3479</v>
      </c>
    </row>
    <row r="96" spans="1:7" x14ac:dyDescent="0.2">
      <c r="A96" t="s">
        <v>945</v>
      </c>
      <c r="B96">
        <v>1482</v>
      </c>
      <c r="C96">
        <v>1533</v>
      </c>
      <c r="D96">
        <v>0</v>
      </c>
      <c r="E96">
        <v>0</v>
      </c>
      <c r="F96">
        <v>0</v>
      </c>
      <c r="G96">
        <v>3015</v>
      </c>
    </row>
    <row r="97" spans="1:7" x14ac:dyDescent="0.2">
      <c r="A97" t="s">
        <v>1053</v>
      </c>
      <c r="B97">
        <v>1491</v>
      </c>
      <c r="C97">
        <v>1515</v>
      </c>
      <c r="D97">
        <v>0</v>
      </c>
      <c r="E97">
        <v>0</v>
      </c>
      <c r="F97">
        <v>0</v>
      </c>
      <c r="G97">
        <v>3006</v>
      </c>
    </row>
    <row r="98" spans="1:7" x14ac:dyDescent="0.2">
      <c r="A98" t="s">
        <v>1027</v>
      </c>
      <c r="B98">
        <v>1410</v>
      </c>
      <c r="C98">
        <v>2053</v>
      </c>
      <c r="D98">
        <v>0</v>
      </c>
      <c r="E98">
        <v>0</v>
      </c>
      <c r="F98">
        <v>0</v>
      </c>
      <c r="G98">
        <v>3463</v>
      </c>
    </row>
    <row r="99" spans="1:7" x14ac:dyDescent="0.2">
      <c r="A99" t="s">
        <v>95</v>
      </c>
      <c r="B99">
        <v>1490</v>
      </c>
      <c r="C99">
        <v>1511</v>
      </c>
      <c r="D99">
        <v>0</v>
      </c>
      <c r="E99">
        <v>0</v>
      </c>
      <c r="F99">
        <v>0</v>
      </c>
      <c r="G99">
        <v>3001</v>
      </c>
    </row>
    <row r="100" spans="1:7" x14ac:dyDescent="0.2">
      <c r="A100" t="s">
        <v>919</v>
      </c>
      <c r="B100">
        <v>797</v>
      </c>
      <c r="C100">
        <v>2481</v>
      </c>
      <c r="D100">
        <v>0</v>
      </c>
      <c r="E100">
        <v>209</v>
      </c>
      <c r="F100">
        <v>0</v>
      </c>
      <c r="G100">
        <v>3487</v>
      </c>
    </row>
    <row r="101" spans="1:7" x14ac:dyDescent="0.2">
      <c r="A101" t="s">
        <v>909</v>
      </c>
      <c r="B101">
        <v>1447</v>
      </c>
      <c r="C101">
        <v>1578</v>
      </c>
      <c r="D101">
        <v>0</v>
      </c>
      <c r="E101">
        <v>0</v>
      </c>
      <c r="F101">
        <v>0</v>
      </c>
      <c r="G101">
        <v>3025</v>
      </c>
    </row>
    <row r="102" spans="1:7" x14ac:dyDescent="0.2">
      <c r="A102" t="s">
        <v>800</v>
      </c>
      <c r="B102">
        <v>1362</v>
      </c>
      <c r="C102">
        <v>2165</v>
      </c>
      <c r="D102">
        <v>0</v>
      </c>
      <c r="E102">
        <v>0</v>
      </c>
      <c r="F102">
        <v>0</v>
      </c>
      <c r="G102">
        <v>3527</v>
      </c>
    </row>
    <row r="103" spans="1:7" x14ac:dyDescent="0.2">
      <c r="A103" t="s">
        <v>1001</v>
      </c>
      <c r="B103">
        <v>1407</v>
      </c>
      <c r="C103">
        <v>2053</v>
      </c>
      <c r="D103">
        <v>0</v>
      </c>
      <c r="E103">
        <v>0</v>
      </c>
      <c r="F103">
        <v>0</v>
      </c>
      <c r="G103">
        <v>3460</v>
      </c>
    </row>
    <row r="104" spans="1:7" x14ac:dyDescent="0.2">
      <c r="A104" t="s">
        <v>970</v>
      </c>
      <c r="B104">
        <v>1405</v>
      </c>
      <c r="C104">
        <v>2058</v>
      </c>
      <c r="D104">
        <v>0</v>
      </c>
      <c r="E104">
        <v>0</v>
      </c>
      <c r="F104">
        <v>0</v>
      </c>
      <c r="G104">
        <v>3463</v>
      </c>
    </row>
    <row r="105" spans="1:7" x14ac:dyDescent="0.2">
      <c r="A105" t="s">
        <v>1045</v>
      </c>
      <c r="B105">
        <v>1055</v>
      </c>
      <c r="C105">
        <v>2550</v>
      </c>
      <c r="D105">
        <v>0</v>
      </c>
      <c r="E105">
        <v>0</v>
      </c>
      <c r="F105">
        <v>0</v>
      </c>
      <c r="G105">
        <v>3605</v>
      </c>
    </row>
    <row r="106" spans="1:7" x14ac:dyDescent="0.2">
      <c r="A106" t="s">
        <v>991</v>
      </c>
      <c r="B106">
        <v>1102</v>
      </c>
      <c r="C106">
        <v>2296</v>
      </c>
      <c r="D106">
        <v>0</v>
      </c>
      <c r="E106">
        <v>0</v>
      </c>
      <c r="F106">
        <v>0</v>
      </c>
      <c r="G106">
        <v>3398</v>
      </c>
    </row>
    <row r="107" spans="1:7" x14ac:dyDescent="0.2">
      <c r="A107" t="s">
        <v>96</v>
      </c>
      <c r="B107">
        <v>1424</v>
      </c>
      <c r="C107">
        <v>1768</v>
      </c>
      <c r="D107">
        <v>0</v>
      </c>
      <c r="E107">
        <v>0</v>
      </c>
      <c r="F107">
        <v>0</v>
      </c>
      <c r="G107">
        <v>3192</v>
      </c>
    </row>
    <row r="108" spans="1:7" x14ac:dyDescent="0.2">
      <c r="A108" t="s">
        <v>97</v>
      </c>
      <c r="B108">
        <v>1052</v>
      </c>
      <c r="C108">
        <v>2553</v>
      </c>
      <c r="D108">
        <v>0</v>
      </c>
      <c r="E108">
        <v>0</v>
      </c>
      <c r="F108">
        <v>0</v>
      </c>
      <c r="G108">
        <v>3605</v>
      </c>
    </row>
    <row r="109" spans="1:7" x14ac:dyDescent="0.2">
      <c r="A109" t="s">
        <v>978</v>
      </c>
      <c r="B109">
        <v>1398</v>
      </c>
      <c r="C109">
        <v>2069</v>
      </c>
      <c r="D109">
        <v>0</v>
      </c>
      <c r="E109">
        <v>0</v>
      </c>
      <c r="F109">
        <v>0</v>
      </c>
      <c r="G109">
        <v>3467</v>
      </c>
    </row>
    <row r="110" spans="1:7" x14ac:dyDescent="0.2">
      <c r="A110" t="s">
        <v>801</v>
      </c>
      <c r="B110">
        <v>1422</v>
      </c>
      <c r="C110">
        <v>1805</v>
      </c>
      <c r="D110">
        <v>0</v>
      </c>
      <c r="E110">
        <v>0</v>
      </c>
      <c r="F110">
        <v>0</v>
      </c>
      <c r="G110">
        <v>3227</v>
      </c>
    </row>
    <row r="111" spans="1:7" x14ac:dyDescent="0.2">
      <c r="A111" t="s">
        <v>948</v>
      </c>
      <c r="B111">
        <v>786</v>
      </c>
      <c r="C111">
        <v>2454</v>
      </c>
      <c r="D111">
        <v>0</v>
      </c>
      <c r="E111">
        <v>220</v>
      </c>
      <c r="F111">
        <v>0</v>
      </c>
      <c r="G111">
        <v>3460</v>
      </c>
    </row>
    <row r="112" spans="1:7" x14ac:dyDescent="0.2">
      <c r="A112" t="s">
        <v>98</v>
      </c>
      <c r="B112">
        <v>1465</v>
      </c>
      <c r="C112">
        <v>1520</v>
      </c>
      <c r="D112">
        <v>0</v>
      </c>
      <c r="E112">
        <v>0</v>
      </c>
      <c r="F112">
        <v>0</v>
      </c>
      <c r="G112">
        <v>2985</v>
      </c>
    </row>
    <row r="113" spans="1:7" x14ac:dyDescent="0.2">
      <c r="A113" t="s">
        <v>99</v>
      </c>
      <c r="B113">
        <v>1302</v>
      </c>
      <c r="C113">
        <v>2106</v>
      </c>
      <c r="D113">
        <v>0</v>
      </c>
      <c r="E113">
        <v>0</v>
      </c>
      <c r="F113">
        <v>0</v>
      </c>
      <c r="G113">
        <v>3408</v>
      </c>
    </row>
    <row r="114" spans="1:7" x14ac:dyDescent="0.2">
      <c r="A114" t="s">
        <v>931</v>
      </c>
      <c r="B114">
        <v>1470</v>
      </c>
      <c r="C114">
        <v>1495</v>
      </c>
      <c r="D114">
        <v>0</v>
      </c>
      <c r="E114">
        <v>0</v>
      </c>
      <c r="F114">
        <v>0</v>
      </c>
      <c r="G114">
        <v>2965</v>
      </c>
    </row>
    <row r="115" spans="1:7" x14ac:dyDescent="0.2">
      <c r="A115" t="s">
        <v>100</v>
      </c>
      <c r="B115">
        <v>1043</v>
      </c>
      <c r="C115">
        <v>2578</v>
      </c>
      <c r="D115">
        <v>0</v>
      </c>
      <c r="E115">
        <v>0</v>
      </c>
      <c r="F115">
        <v>0</v>
      </c>
      <c r="G115">
        <v>3621</v>
      </c>
    </row>
    <row r="116" spans="1:7" x14ac:dyDescent="0.2">
      <c r="A116" t="s">
        <v>768</v>
      </c>
      <c r="B116">
        <v>1304</v>
      </c>
      <c r="C116">
        <v>2148</v>
      </c>
      <c r="D116">
        <v>0</v>
      </c>
      <c r="E116">
        <v>0</v>
      </c>
      <c r="F116">
        <v>0</v>
      </c>
      <c r="G116">
        <v>3452</v>
      </c>
    </row>
    <row r="117" spans="1:7" x14ac:dyDescent="0.2">
      <c r="A117" t="s">
        <v>101</v>
      </c>
      <c r="B117">
        <v>1414</v>
      </c>
      <c r="C117">
        <v>2041</v>
      </c>
      <c r="D117">
        <v>0</v>
      </c>
      <c r="E117">
        <v>0</v>
      </c>
      <c r="F117">
        <v>0</v>
      </c>
      <c r="G117">
        <v>3455</v>
      </c>
    </row>
    <row r="118" spans="1:7" x14ac:dyDescent="0.2">
      <c r="A118" t="s">
        <v>983</v>
      </c>
      <c r="B118">
        <v>1403</v>
      </c>
      <c r="C118">
        <v>2056</v>
      </c>
      <c r="D118">
        <v>0</v>
      </c>
      <c r="E118">
        <v>0</v>
      </c>
      <c r="F118">
        <v>0</v>
      </c>
      <c r="G118">
        <v>3459</v>
      </c>
    </row>
    <row r="119" spans="1:7" x14ac:dyDescent="0.2">
      <c r="A119" t="s">
        <v>102</v>
      </c>
      <c r="B119">
        <v>1002</v>
      </c>
      <c r="C119">
        <v>2665</v>
      </c>
      <c r="D119">
        <v>0</v>
      </c>
      <c r="E119">
        <v>0</v>
      </c>
      <c r="F119">
        <v>0</v>
      </c>
      <c r="G119">
        <v>3667</v>
      </c>
    </row>
    <row r="120" spans="1:7" x14ac:dyDescent="0.2">
      <c r="A120" t="s">
        <v>890</v>
      </c>
      <c r="B120">
        <v>1470</v>
      </c>
      <c r="C120">
        <v>1498</v>
      </c>
      <c r="D120">
        <v>0</v>
      </c>
      <c r="E120">
        <v>0</v>
      </c>
      <c r="F120">
        <v>0</v>
      </c>
      <c r="G120">
        <v>2968</v>
      </c>
    </row>
    <row r="121" spans="1:7" x14ac:dyDescent="0.2">
      <c r="A121" t="s">
        <v>103</v>
      </c>
      <c r="B121">
        <v>1326</v>
      </c>
      <c r="C121">
        <v>2275</v>
      </c>
      <c r="D121">
        <v>0</v>
      </c>
      <c r="E121">
        <v>0</v>
      </c>
      <c r="F121">
        <v>0</v>
      </c>
      <c r="G121">
        <v>3601</v>
      </c>
    </row>
    <row r="122" spans="1:7" x14ac:dyDescent="0.2">
      <c r="A122" t="s">
        <v>104</v>
      </c>
      <c r="B122">
        <v>1197</v>
      </c>
      <c r="C122">
        <v>2167</v>
      </c>
      <c r="D122">
        <v>0</v>
      </c>
      <c r="E122">
        <v>0</v>
      </c>
      <c r="F122">
        <v>0</v>
      </c>
      <c r="G122">
        <v>3364</v>
      </c>
    </row>
    <row r="123" spans="1:7" x14ac:dyDescent="0.2">
      <c r="A123" t="s">
        <v>105</v>
      </c>
      <c r="B123">
        <v>1437</v>
      </c>
      <c r="C123">
        <v>1583</v>
      </c>
      <c r="D123">
        <v>0</v>
      </c>
      <c r="E123">
        <v>0</v>
      </c>
      <c r="F123">
        <v>0</v>
      </c>
      <c r="G123">
        <v>3020</v>
      </c>
    </row>
    <row r="124" spans="1:7" x14ac:dyDescent="0.2">
      <c r="A124" t="s">
        <v>106</v>
      </c>
      <c r="B124">
        <v>1010</v>
      </c>
      <c r="C124">
        <v>2646</v>
      </c>
      <c r="D124">
        <v>0</v>
      </c>
      <c r="E124">
        <v>0</v>
      </c>
      <c r="F124">
        <v>0</v>
      </c>
      <c r="G124">
        <v>3656</v>
      </c>
    </row>
    <row r="125" spans="1:7" x14ac:dyDescent="0.2">
      <c r="A125" t="s">
        <v>1008</v>
      </c>
      <c r="B125">
        <v>1451</v>
      </c>
      <c r="C125">
        <v>1571</v>
      </c>
      <c r="D125">
        <v>0</v>
      </c>
      <c r="E125">
        <v>0</v>
      </c>
      <c r="F125">
        <v>0</v>
      </c>
      <c r="G125">
        <v>3022</v>
      </c>
    </row>
    <row r="126" spans="1:7" x14ac:dyDescent="0.2">
      <c r="A126" t="s">
        <v>922</v>
      </c>
      <c r="B126">
        <v>1417</v>
      </c>
      <c r="C126">
        <v>1887</v>
      </c>
      <c r="D126">
        <v>0</v>
      </c>
      <c r="E126">
        <v>0</v>
      </c>
      <c r="F126">
        <v>0</v>
      </c>
      <c r="G126">
        <v>3304</v>
      </c>
    </row>
    <row r="127" spans="1:7" x14ac:dyDescent="0.2">
      <c r="A127" t="s">
        <v>802</v>
      </c>
      <c r="B127">
        <v>1395</v>
      </c>
      <c r="C127">
        <v>2073</v>
      </c>
      <c r="D127">
        <v>0</v>
      </c>
      <c r="E127">
        <v>0</v>
      </c>
      <c r="F127">
        <v>0</v>
      </c>
      <c r="G127">
        <v>3468</v>
      </c>
    </row>
    <row r="128" spans="1:7" x14ac:dyDescent="0.2">
      <c r="A128" t="s">
        <v>923</v>
      </c>
      <c r="B128">
        <v>1357</v>
      </c>
      <c r="C128">
        <v>2187</v>
      </c>
      <c r="D128">
        <v>0</v>
      </c>
      <c r="E128">
        <v>0</v>
      </c>
      <c r="F128">
        <v>0</v>
      </c>
      <c r="G128">
        <v>3544</v>
      </c>
    </row>
    <row r="129" spans="1:7" x14ac:dyDescent="0.2">
      <c r="A129" t="s">
        <v>107</v>
      </c>
      <c r="B129">
        <v>1467</v>
      </c>
      <c r="C129">
        <v>1508</v>
      </c>
      <c r="D129">
        <v>0</v>
      </c>
      <c r="E129">
        <v>0</v>
      </c>
      <c r="F129">
        <v>0</v>
      </c>
      <c r="G129">
        <v>2975</v>
      </c>
    </row>
    <row r="130" spans="1:7" x14ac:dyDescent="0.2">
      <c r="A130" t="s">
        <v>108</v>
      </c>
      <c r="B130">
        <v>767</v>
      </c>
      <c r="C130">
        <v>2435</v>
      </c>
      <c r="D130">
        <v>0</v>
      </c>
      <c r="E130">
        <v>241</v>
      </c>
      <c r="F130">
        <v>0</v>
      </c>
      <c r="G130">
        <v>3443</v>
      </c>
    </row>
    <row r="131" spans="1:7" x14ac:dyDescent="0.2">
      <c r="A131" t="s">
        <v>109</v>
      </c>
      <c r="B131">
        <v>653</v>
      </c>
      <c r="C131">
        <v>2293</v>
      </c>
      <c r="D131">
        <v>0</v>
      </c>
      <c r="E131">
        <v>373</v>
      </c>
      <c r="F131">
        <v>0</v>
      </c>
      <c r="G131">
        <v>3319</v>
      </c>
    </row>
    <row r="132" spans="1:7" x14ac:dyDescent="0.2">
      <c r="A132" t="s">
        <v>110</v>
      </c>
      <c r="B132">
        <v>1062</v>
      </c>
      <c r="C132">
        <v>2546</v>
      </c>
      <c r="D132">
        <v>0</v>
      </c>
      <c r="E132">
        <v>0</v>
      </c>
      <c r="F132">
        <v>0</v>
      </c>
      <c r="G132">
        <v>3608</v>
      </c>
    </row>
    <row r="133" spans="1:7" x14ac:dyDescent="0.2">
      <c r="A133" t="s">
        <v>912</v>
      </c>
      <c r="B133">
        <v>1492</v>
      </c>
      <c r="C133">
        <v>1514</v>
      </c>
      <c r="D133">
        <v>0</v>
      </c>
      <c r="E133">
        <v>0</v>
      </c>
      <c r="F133">
        <v>0</v>
      </c>
      <c r="G133">
        <v>3006</v>
      </c>
    </row>
    <row r="134" spans="1:7" x14ac:dyDescent="0.2">
      <c r="A134" t="s">
        <v>1047</v>
      </c>
      <c r="B134">
        <v>1395</v>
      </c>
      <c r="C134">
        <v>2072</v>
      </c>
      <c r="D134">
        <v>0</v>
      </c>
      <c r="E134">
        <v>0</v>
      </c>
      <c r="F134">
        <v>0</v>
      </c>
      <c r="G134">
        <v>3467</v>
      </c>
    </row>
    <row r="135" spans="1:7" x14ac:dyDescent="0.2">
      <c r="A135" t="s">
        <v>803</v>
      </c>
      <c r="B135">
        <v>1467</v>
      </c>
      <c r="C135">
        <v>1508</v>
      </c>
      <c r="D135">
        <v>0</v>
      </c>
      <c r="E135">
        <v>0</v>
      </c>
      <c r="F135">
        <v>0</v>
      </c>
      <c r="G135">
        <v>2975</v>
      </c>
    </row>
    <row r="136" spans="1:7" x14ac:dyDescent="0.2">
      <c r="A136" t="s">
        <v>111</v>
      </c>
      <c r="B136">
        <v>653</v>
      </c>
      <c r="C136">
        <v>2293</v>
      </c>
      <c r="D136">
        <v>0</v>
      </c>
      <c r="E136">
        <v>374</v>
      </c>
      <c r="F136">
        <v>0</v>
      </c>
      <c r="G136">
        <v>3320</v>
      </c>
    </row>
    <row r="137" spans="1:7" x14ac:dyDescent="0.2">
      <c r="A137" t="s">
        <v>1010</v>
      </c>
      <c r="B137">
        <v>800</v>
      </c>
      <c r="C137">
        <v>2506</v>
      </c>
      <c r="D137">
        <v>0</v>
      </c>
      <c r="E137">
        <v>205</v>
      </c>
      <c r="F137">
        <v>0</v>
      </c>
      <c r="G137">
        <v>3511</v>
      </c>
    </row>
    <row r="138" spans="1:7" x14ac:dyDescent="0.2">
      <c r="A138" t="s">
        <v>963</v>
      </c>
      <c r="B138">
        <v>1407</v>
      </c>
      <c r="C138">
        <v>2053</v>
      </c>
      <c r="D138">
        <v>0</v>
      </c>
      <c r="E138">
        <v>0</v>
      </c>
      <c r="F138">
        <v>0</v>
      </c>
      <c r="G138">
        <v>3460</v>
      </c>
    </row>
    <row r="139" spans="1:7" x14ac:dyDescent="0.2">
      <c r="A139" t="s">
        <v>974</v>
      </c>
      <c r="B139">
        <v>1424</v>
      </c>
      <c r="C139">
        <v>1768</v>
      </c>
      <c r="D139">
        <v>0</v>
      </c>
      <c r="E139">
        <v>0</v>
      </c>
      <c r="F139">
        <v>0</v>
      </c>
      <c r="G139">
        <v>3192</v>
      </c>
    </row>
    <row r="140" spans="1:7" x14ac:dyDescent="0.2">
      <c r="A140" t="s">
        <v>112</v>
      </c>
      <c r="B140">
        <v>1322</v>
      </c>
      <c r="C140">
        <v>2276</v>
      </c>
      <c r="D140">
        <v>0</v>
      </c>
      <c r="E140">
        <v>0</v>
      </c>
      <c r="F140">
        <v>0</v>
      </c>
      <c r="G140">
        <v>3598</v>
      </c>
    </row>
    <row r="141" spans="1:7" x14ac:dyDescent="0.2">
      <c r="A141" t="s">
        <v>944</v>
      </c>
      <c r="B141">
        <v>1402</v>
      </c>
      <c r="C141">
        <v>2059</v>
      </c>
      <c r="D141">
        <v>0</v>
      </c>
      <c r="E141">
        <v>0</v>
      </c>
      <c r="F141">
        <v>0</v>
      </c>
      <c r="G141">
        <v>3461</v>
      </c>
    </row>
    <row r="142" spans="1:7" x14ac:dyDescent="0.2">
      <c r="A142" t="s">
        <v>804</v>
      </c>
      <c r="B142">
        <v>1271</v>
      </c>
      <c r="C142">
        <v>2096</v>
      </c>
      <c r="D142">
        <v>0</v>
      </c>
      <c r="E142">
        <v>0</v>
      </c>
      <c r="F142">
        <v>0</v>
      </c>
      <c r="G142">
        <v>3367</v>
      </c>
    </row>
    <row r="143" spans="1:7" x14ac:dyDescent="0.2">
      <c r="A143" t="s">
        <v>113</v>
      </c>
      <c r="B143">
        <v>1292</v>
      </c>
      <c r="C143">
        <v>2070</v>
      </c>
      <c r="D143">
        <v>0</v>
      </c>
      <c r="E143">
        <v>0</v>
      </c>
      <c r="F143">
        <v>0</v>
      </c>
      <c r="G143">
        <v>3362</v>
      </c>
    </row>
    <row r="144" spans="1:7" x14ac:dyDescent="0.2">
      <c r="A144" t="s">
        <v>905</v>
      </c>
      <c r="B144">
        <v>1464</v>
      </c>
      <c r="C144">
        <v>1526</v>
      </c>
      <c r="D144">
        <v>0</v>
      </c>
      <c r="E144">
        <v>0</v>
      </c>
      <c r="F144">
        <v>0</v>
      </c>
      <c r="G144">
        <v>2990</v>
      </c>
    </row>
    <row r="145" spans="1:7" x14ac:dyDescent="0.2">
      <c r="A145" t="s">
        <v>114</v>
      </c>
      <c r="B145">
        <v>1135</v>
      </c>
      <c r="C145">
        <v>2259</v>
      </c>
      <c r="D145">
        <v>0</v>
      </c>
      <c r="E145">
        <v>0</v>
      </c>
      <c r="F145">
        <v>0</v>
      </c>
      <c r="G145">
        <v>3394</v>
      </c>
    </row>
    <row r="146" spans="1:7" x14ac:dyDescent="0.2">
      <c r="A146" t="s">
        <v>989</v>
      </c>
      <c r="B146">
        <v>720</v>
      </c>
      <c r="C146">
        <v>2377</v>
      </c>
      <c r="D146">
        <v>0</v>
      </c>
      <c r="E146">
        <v>292</v>
      </c>
      <c r="F146">
        <v>0</v>
      </c>
      <c r="G146">
        <v>3389</v>
      </c>
    </row>
    <row r="147" spans="1:7" x14ac:dyDescent="0.2">
      <c r="A147" t="s">
        <v>936</v>
      </c>
      <c r="B147">
        <v>1435</v>
      </c>
      <c r="C147">
        <v>1587</v>
      </c>
      <c r="D147">
        <v>0</v>
      </c>
      <c r="E147">
        <v>0</v>
      </c>
      <c r="F147">
        <v>0</v>
      </c>
      <c r="G147">
        <v>3022</v>
      </c>
    </row>
    <row r="148" spans="1:7" x14ac:dyDescent="0.2">
      <c r="A148" t="s">
        <v>115</v>
      </c>
      <c r="B148">
        <v>631</v>
      </c>
      <c r="C148">
        <v>2273</v>
      </c>
      <c r="D148">
        <v>0</v>
      </c>
      <c r="E148">
        <v>400</v>
      </c>
      <c r="F148">
        <v>0</v>
      </c>
      <c r="G148">
        <v>3304</v>
      </c>
    </row>
    <row r="149" spans="1:7" x14ac:dyDescent="0.2">
      <c r="A149" t="s">
        <v>990</v>
      </c>
      <c r="B149">
        <v>721</v>
      </c>
      <c r="C149">
        <v>2378</v>
      </c>
      <c r="D149">
        <v>0</v>
      </c>
      <c r="E149">
        <v>291</v>
      </c>
      <c r="F149">
        <v>0</v>
      </c>
      <c r="G149">
        <v>3390</v>
      </c>
    </row>
    <row r="150" spans="1:7" x14ac:dyDescent="0.2">
      <c r="A150" t="s">
        <v>805</v>
      </c>
      <c r="B150">
        <v>1295</v>
      </c>
      <c r="C150">
        <v>2080</v>
      </c>
      <c r="D150">
        <v>0</v>
      </c>
      <c r="E150">
        <v>0</v>
      </c>
      <c r="F150">
        <v>0</v>
      </c>
      <c r="G150">
        <v>3375</v>
      </c>
    </row>
    <row r="151" spans="1:7" x14ac:dyDescent="0.2">
      <c r="A151" t="s">
        <v>116</v>
      </c>
      <c r="B151">
        <v>1402</v>
      </c>
      <c r="C151">
        <v>2058</v>
      </c>
      <c r="D151">
        <v>0</v>
      </c>
      <c r="E151">
        <v>0</v>
      </c>
      <c r="F151">
        <v>0</v>
      </c>
      <c r="G151">
        <v>3460</v>
      </c>
    </row>
    <row r="152" spans="1:7" x14ac:dyDescent="0.2">
      <c r="A152" t="s">
        <v>759</v>
      </c>
      <c r="B152">
        <v>1324</v>
      </c>
      <c r="C152">
        <v>2279</v>
      </c>
      <c r="D152">
        <v>0</v>
      </c>
      <c r="E152">
        <v>0</v>
      </c>
      <c r="F152">
        <v>0</v>
      </c>
      <c r="G152">
        <v>3603</v>
      </c>
    </row>
    <row r="153" spans="1:7" x14ac:dyDescent="0.2">
      <c r="A153" t="s">
        <v>896</v>
      </c>
      <c r="B153">
        <v>1316</v>
      </c>
      <c r="C153">
        <v>2234</v>
      </c>
      <c r="D153">
        <v>0</v>
      </c>
      <c r="E153">
        <v>0</v>
      </c>
      <c r="F153">
        <v>0</v>
      </c>
      <c r="G153">
        <v>3550</v>
      </c>
    </row>
    <row r="154" spans="1:7" x14ac:dyDescent="0.2">
      <c r="A154" t="s">
        <v>117</v>
      </c>
      <c r="B154">
        <v>1454</v>
      </c>
      <c r="C154">
        <v>1552</v>
      </c>
      <c r="D154">
        <v>0</v>
      </c>
      <c r="E154">
        <v>0</v>
      </c>
      <c r="F154">
        <v>0</v>
      </c>
      <c r="G154">
        <v>3006</v>
      </c>
    </row>
    <row r="155" spans="1:7" x14ac:dyDescent="0.2">
      <c r="A155" t="s">
        <v>118</v>
      </c>
      <c r="B155">
        <v>736</v>
      </c>
      <c r="C155">
        <v>2398</v>
      </c>
      <c r="D155">
        <v>0</v>
      </c>
      <c r="E155">
        <v>274</v>
      </c>
      <c r="F155">
        <v>0</v>
      </c>
      <c r="G155">
        <v>3408</v>
      </c>
    </row>
    <row r="156" spans="1:7" x14ac:dyDescent="0.2">
      <c r="A156" t="s">
        <v>1021</v>
      </c>
      <c r="B156">
        <v>1382</v>
      </c>
      <c r="C156">
        <v>2105</v>
      </c>
      <c r="D156">
        <v>0</v>
      </c>
      <c r="E156">
        <v>0</v>
      </c>
      <c r="F156">
        <v>0</v>
      </c>
      <c r="G156">
        <v>3487</v>
      </c>
    </row>
    <row r="157" spans="1:7" x14ac:dyDescent="0.2">
      <c r="A157" t="s">
        <v>1019</v>
      </c>
      <c r="B157">
        <v>902</v>
      </c>
      <c r="C157">
        <v>2641</v>
      </c>
      <c r="D157">
        <v>0</v>
      </c>
      <c r="E157">
        <v>98</v>
      </c>
      <c r="F157">
        <v>0</v>
      </c>
      <c r="G157">
        <v>3641</v>
      </c>
    </row>
    <row r="158" spans="1:7" x14ac:dyDescent="0.2">
      <c r="A158" t="s">
        <v>910</v>
      </c>
      <c r="B158">
        <v>1376</v>
      </c>
      <c r="C158">
        <v>2102</v>
      </c>
      <c r="D158">
        <v>0</v>
      </c>
      <c r="E158">
        <v>0</v>
      </c>
      <c r="F158">
        <v>0</v>
      </c>
      <c r="G158">
        <v>3478</v>
      </c>
    </row>
    <row r="159" spans="1:7" x14ac:dyDescent="0.2">
      <c r="A159" t="s">
        <v>1050</v>
      </c>
      <c r="B159">
        <v>645</v>
      </c>
      <c r="C159">
        <v>2286</v>
      </c>
      <c r="D159">
        <v>0</v>
      </c>
      <c r="E159">
        <v>383</v>
      </c>
      <c r="F159">
        <v>0</v>
      </c>
      <c r="G159">
        <v>3314</v>
      </c>
    </row>
    <row r="160" spans="1:7" x14ac:dyDescent="0.2">
      <c r="A160" t="s">
        <v>958</v>
      </c>
      <c r="B160">
        <v>1386</v>
      </c>
      <c r="C160">
        <v>2107</v>
      </c>
      <c r="D160">
        <v>0</v>
      </c>
      <c r="E160">
        <v>0</v>
      </c>
      <c r="F160">
        <v>0</v>
      </c>
      <c r="G160">
        <v>3493</v>
      </c>
    </row>
    <row r="161" spans="1:7" x14ac:dyDescent="0.2">
      <c r="A161" t="s">
        <v>1042</v>
      </c>
      <c r="B161">
        <v>743</v>
      </c>
      <c r="C161">
        <v>2406</v>
      </c>
      <c r="D161">
        <v>0</v>
      </c>
      <c r="E161">
        <v>267</v>
      </c>
      <c r="F161">
        <v>0</v>
      </c>
      <c r="G161">
        <v>3416</v>
      </c>
    </row>
    <row r="162" spans="1:7" x14ac:dyDescent="0.2">
      <c r="A162" t="s">
        <v>806</v>
      </c>
      <c r="B162">
        <v>1331</v>
      </c>
      <c r="C162">
        <v>2266</v>
      </c>
      <c r="D162">
        <v>0</v>
      </c>
      <c r="E162">
        <v>0</v>
      </c>
      <c r="F162">
        <v>0</v>
      </c>
      <c r="G162">
        <v>3597</v>
      </c>
    </row>
    <row r="163" spans="1:7" x14ac:dyDescent="0.2">
      <c r="A163" t="s">
        <v>119</v>
      </c>
      <c r="B163">
        <v>716</v>
      </c>
      <c r="C163">
        <v>2372</v>
      </c>
      <c r="D163">
        <v>0</v>
      </c>
      <c r="E163">
        <v>296</v>
      </c>
      <c r="F163">
        <v>0</v>
      </c>
      <c r="G163">
        <v>3384</v>
      </c>
    </row>
    <row r="164" spans="1:7" x14ac:dyDescent="0.2">
      <c r="A164" t="s">
        <v>959</v>
      </c>
      <c r="B164">
        <v>714</v>
      </c>
      <c r="C164">
        <v>2369</v>
      </c>
      <c r="D164">
        <v>0</v>
      </c>
      <c r="E164">
        <v>299</v>
      </c>
      <c r="F164">
        <v>0</v>
      </c>
      <c r="G164">
        <v>3382</v>
      </c>
    </row>
    <row r="165" spans="1:7" x14ac:dyDescent="0.2">
      <c r="A165" t="s">
        <v>1020</v>
      </c>
      <c r="B165">
        <v>893</v>
      </c>
      <c r="C165">
        <v>2640</v>
      </c>
      <c r="D165">
        <v>0</v>
      </c>
      <c r="E165">
        <v>108</v>
      </c>
      <c r="F165">
        <v>0</v>
      </c>
      <c r="G165">
        <v>3641</v>
      </c>
    </row>
    <row r="166" spans="1:7" x14ac:dyDescent="0.2">
      <c r="A166" t="s">
        <v>972</v>
      </c>
      <c r="B166">
        <v>1323</v>
      </c>
      <c r="C166">
        <v>2280</v>
      </c>
      <c r="D166">
        <v>0</v>
      </c>
      <c r="E166">
        <v>0</v>
      </c>
      <c r="F166">
        <v>0</v>
      </c>
      <c r="G166">
        <v>3603</v>
      </c>
    </row>
    <row r="167" spans="1:7" x14ac:dyDescent="0.2">
      <c r="A167" t="s">
        <v>960</v>
      </c>
      <c r="B167">
        <v>1335</v>
      </c>
      <c r="C167">
        <v>2259</v>
      </c>
      <c r="D167">
        <v>0</v>
      </c>
      <c r="E167">
        <v>0</v>
      </c>
      <c r="F167">
        <v>0</v>
      </c>
      <c r="G167">
        <v>3594</v>
      </c>
    </row>
    <row r="168" spans="1:7" x14ac:dyDescent="0.2">
      <c r="A168" t="s">
        <v>889</v>
      </c>
      <c r="B168">
        <v>1466</v>
      </c>
      <c r="C168">
        <v>1514</v>
      </c>
      <c r="D168">
        <v>0</v>
      </c>
      <c r="E168">
        <v>0</v>
      </c>
      <c r="F168">
        <v>0</v>
      </c>
      <c r="G168">
        <v>2980</v>
      </c>
    </row>
    <row r="169" spans="1:7" x14ac:dyDescent="0.2">
      <c r="A169" t="s">
        <v>120</v>
      </c>
      <c r="B169">
        <v>1283</v>
      </c>
      <c r="C169">
        <v>2086</v>
      </c>
      <c r="D169">
        <v>0</v>
      </c>
      <c r="E169">
        <v>0</v>
      </c>
      <c r="F169">
        <v>0</v>
      </c>
      <c r="G169">
        <v>3369</v>
      </c>
    </row>
    <row r="170" spans="1:7" x14ac:dyDescent="0.2">
      <c r="A170" t="s">
        <v>961</v>
      </c>
      <c r="B170">
        <v>1459</v>
      </c>
      <c r="C170">
        <v>1538</v>
      </c>
      <c r="D170">
        <v>0</v>
      </c>
      <c r="E170">
        <v>0</v>
      </c>
      <c r="F170">
        <v>0</v>
      </c>
      <c r="G170">
        <v>2997</v>
      </c>
    </row>
    <row r="171" spans="1:7" x14ac:dyDescent="0.2">
      <c r="A171" t="s">
        <v>121</v>
      </c>
      <c r="B171">
        <v>715</v>
      </c>
      <c r="C171">
        <v>2371</v>
      </c>
      <c r="D171">
        <v>0</v>
      </c>
      <c r="E171">
        <v>297</v>
      </c>
      <c r="F171">
        <v>0</v>
      </c>
      <c r="G171">
        <v>3383</v>
      </c>
    </row>
    <row r="172" spans="1:7" x14ac:dyDescent="0.2">
      <c r="A172" t="s">
        <v>122</v>
      </c>
      <c r="B172">
        <v>693</v>
      </c>
      <c r="C172">
        <v>2341</v>
      </c>
      <c r="D172">
        <v>0</v>
      </c>
      <c r="E172">
        <v>322</v>
      </c>
      <c r="F172">
        <v>0</v>
      </c>
      <c r="G172">
        <v>3356</v>
      </c>
    </row>
    <row r="173" spans="1:7" x14ac:dyDescent="0.2">
      <c r="A173" t="s">
        <v>1000</v>
      </c>
      <c r="B173">
        <v>664</v>
      </c>
      <c r="C173">
        <v>2303</v>
      </c>
      <c r="D173">
        <v>0</v>
      </c>
      <c r="E173">
        <v>360</v>
      </c>
      <c r="F173">
        <v>0</v>
      </c>
      <c r="G173">
        <v>3327</v>
      </c>
    </row>
    <row r="174" spans="1:7" x14ac:dyDescent="0.2">
      <c r="A174" t="s">
        <v>123</v>
      </c>
      <c r="B174">
        <v>1395</v>
      </c>
      <c r="C174">
        <v>2073</v>
      </c>
      <c r="D174">
        <v>0</v>
      </c>
      <c r="E174">
        <v>0</v>
      </c>
      <c r="F174">
        <v>0</v>
      </c>
      <c r="G174">
        <v>3468</v>
      </c>
    </row>
    <row r="175" spans="1:7" x14ac:dyDescent="0.2">
      <c r="A175" t="s">
        <v>124</v>
      </c>
      <c r="B175">
        <v>851</v>
      </c>
      <c r="C175">
        <v>0</v>
      </c>
      <c r="D175">
        <v>1808</v>
      </c>
      <c r="E175">
        <v>0</v>
      </c>
      <c r="F175">
        <v>876</v>
      </c>
      <c r="G175">
        <v>3535</v>
      </c>
    </row>
    <row r="176" spans="1:7" x14ac:dyDescent="0.2">
      <c r="A176" t="s">
        <v>125</v>
      </c>
      <c r="B176">
        <v>847</v>
      </c>
      <c r="C176">
        <v>0</v>
      </c>
      <c r="D176">
        <v>1836</v>
      </c>
      <c r="E176">
        <v>0</v>
      </c>
      <c r="F176">
        <v>807</v>
      </c>
      <c r="G176">
        <v>3490</v>
      </c>
    </row>
    <row r="177" spans="1:7" x14ac:dyDescent="0.2">
      <c r="A177" t="s">
        <v>947</v>
      </c>
      <c r="B177">
        <v>809</v>
      </c>
      <c r="C177">
        <v>0</v>
      </c>
      <c r="D177">
        <v>1883</v>
      </c>
      <c r="E177">
        <v>0</v>
      </c>
      <c r="F177">
        <v>793</v>
      </c>
      <c r="G177">
        <v>3485</v>
      </c>
    </row>
    <row r="178" spans="1:7" x14ac:dyDescent="0.2">
      <c r="A178" t="s">
        <v>928</v>
      </c>
      <c r="B178">
        <v>835</v>
      </c>
      <c r="C178">
        <v>0</v>
      </c>
      <c r="D178">
        <v>1853</v>
      </c>
      <c r="E178">
        <v>0</v>
      </c>
      <c r="F178">
        <v>798</v>
      </c>
      <c r="G178">
        <v>3486</v>
      </c>
    </row>
    <row r="179" spans="1:7" x14ac:dyDescent="0.2">
      <c r="A179" t="s">
        <v>126</v>
      </c>
      <c r="B179">
        <v>847</v>
      </c>
      <c r="C179">
        <v>0</v>
      </c>
      <c r="D179">
        <v>1821</v>
      </c>
      <c r="E179">
        <v>0</v>
      </c>
      <c r="F179">
        <v>836</v>
      </c>
      <c r="G179">
        <v>3504</v>
      </c>
    </row>
    <row r="180" spans="1:7" x14ac:dyDescent="0.2">
      <c r="A180" t="s">
        <v>127</v>
      </c>
      <c r="B180">
        <v>847</v>
      </c>
      <c r="C180">
        <v>0</v>
      </c>
      <c r="D180">
        <v>1832</v>
      </c>
      <c r="E180">
        <v>0</v>
      </c>
      <c r="F180">
        <v>814</v>
      </c>
      <c r="G180">
        <v>3493</v>
      </c>
    </row>
    <row r="181" spans="1:7" x14ac:dyDescent="0.2">
      <c r="A181" t="s">
        <v>128</v>
      </c>
      <c r="B181">
        <v>794</v>
      </c>
      <c r="C181">
        <v>0</v>
      </c>
      <c r="D181">
        <v>1899</v>
      </c>
      <c r="E181">
        <v>0</v>
      </c>
      <c r="F181">
        <v>790</v>
      </c>
      <c r="G181">
        <v>3483</v>
      </c>
    </row>
    <row r="182" spans="1:7" x14ac:dyDescent="0.2">
      <c r="A182" t="s">
        <v>807</v>
      </c>
      <c r="B182">
        <v>847</v>
      </c>
      <c r="C182">
        <v>0</v>
      </c>
      <c r="D182">
        <v>1822</v>
      </c>
      <c r="E182">
        <v>0</v>
      </c>
      <c r="F182">
        <v>835</v>
      </c>
      <c r="G182">
        <v>3504</v>
      </c>
    </row>
    <row r="183" spans="1:7" x14ac:dyDescent="0.2">
      <c r="A183" t="s">
        <v>914</v>
      </c>
      <c r="B183">
        <v>847</v>
      </c>
      <c r="C183">
        <v>0</v>
      </c>
      <c r="D183">
        <v>1835</v>
      </c>
      <c r="E183">
        <v>0</v>
      </c>
      <c r="F183">
        <v>809</v>
      </c>
      <c r="G183">
        <v>3491</v>
      </c>
    </row>
    <row r="184" spans="1:7" x14ac:dyDescent="0.2">
      <c r="A184" t="s">
        <v>129</v>
      </c>
      <c r="B184">
        <v>847</v>
      </c>
      <c r="C184">
        <v>0</v>
      </c>
      <c r="D184">
        <v>1825</v>
      </c>
      <c r="E184">
        <v>0</v>
      </c>
      <c r="F184">
        <v>828</v>
      </c>
      <c r="G184">
        <v>3500</v>
      </c>
    </row>
    <row r="185" spans="1:7" x14ac:dyDescent="0.2">
      <c r="A185" t="s">
        <v>1014</v>
      </c>
      <c r="B185">
        <v>847</v>
      </c>
      <c r="C185">
        <v>0</v>
      </c>
      <c r="D185">
        <v>1824</v>
      </c>
      <c r="E185">
        <v>0</v>
      </c>
      <c r="F185">
        <v>829</v>
      </c>
      <c r="G185">
        <v>3500</v>
      </c>
    </row>
    <row r="186" spans="1:7" x14ac:dyDescent="0.2">
      <c r="A186" t="s">
        <v>130</v>
      </c>
      <c r="B186">
        <v>848</v>
      </c>
      <c r="C186">
        <v>0</v>
      </c>
      <c r="D186">
        <v>1815</v>
      </c>
      <c r="E186">
        <v>0</v>
      </c>
      <c r="F186">
        <v>850</v>
      </c>
      <c r="G186">
        <v>3513</v>
      </c>
    </row>
    <row r="187" spans="1:7" x14ac:dyDescent="0.2">
      <c r="A187" t="s">
        <v>838</v>
      </c>
      <c r="B187">
        <v>847</v>
      </c>
      <c r="C187">
        <v>0</v>
      </c>
      <c r="D187">
        <v>1825</v>
      </c>
      <c r="E187">
        <v>0</v>
      </c>
      <c r="F187">
        <v>828</v>
      </c>
      <c r="G187">
        <v>3500</v>
      </c>
    </row>
    <row r="188" spans="1:7" x14ac:dyDescent="0.2">
      <c r="A188" t="s">
        <v>1023</v>
      </c>
      <c r="B188">
        <v>849</v>
      </c>
      <c r="C188">
        <v>0</v>
      </c>
      <c r="D188">
        <v>1813</v>
      </c>
      <c r="E188">
        <v>0</v>
      </c>
      <c r="F188">
        <v>858</v>
      </c>
      <c r="G188">
        <v>3520</v>
      </c>
    </row>
    <row r="189" spans="1:7" x14ac:dyDescent="0.2">
      <c r="A189" t="s">
        <v>131</v>
      </c>
      <c r="B189">
        <v>847</v>
      </c>
      <c r="C189">
        <v>0</v>
      </c>
      <c r="D189">
        <v>1825</v>
      </c>
      <c r="E189">
        <v>0</v>
      </c>
      <c r="F189">
        <v>829</v>
      </c>
      <c r="G189">
        <v>3501</v>
      </c>
    </row>
    <row r="190" spans="1:7" x14ac:dyDescent="0.2">
      <c r="A190" t="s">
        <v>1022</v>
      </c>
      <c r="B190">
        <v>847</v>
      </c>
      <c r="C190">
        <v>0</v>
      </c>
      <c r="D190">
        <v>1822</v>
      </c>
      <c r="E190">
        <v>0</v>
      </c>
      <c r="F190">
        <v>833</v>
      </c>
      <c r="G190">
        <v>3502</v>
      </c>
    </row>
    <row r="191" spans="1:7" x14ac:dyDescent="0.2">
      <c r="A191" t="s">
        <v>984</v>
      </c>
      <c r="B191">
        <v>847</v>
      </c>
      <c r="C191">
        <v>0</v>
      </c>
      <c r="D191">
        <v>1827</v>
      </c>
      <c r="E191">
        <v>0</v>
      </c>
      <c r="F191">
        <v>824</v>
      </c>
      <c r="G191">
        <v>3498</v>
      </c>
    </row>
    <row r="192" spans="1:7" x14ac:dyDescent="0.2">
      <c r="A192" t="s">
        <v>132</v>
      </c>
      <c r="B192">
        <v>831</v>
      </c>
      <c r="C192">
        <v>0</v>
      </c>
      <c r="D192">
        <v>1857</v>
      </c>
      <c r="E192">
        <v>0</v>
      </c>
      <c r="F192">
        <v>797</v>
      </c>
      <c r="G192">
        <v>3485</v>
      </c>
    </row>
    <row r="193" spans="1:7" x14ac:dyDescent="0.2">
      <c r="A193" t="s">
        <v>853</v>
      </c>
      <c r="B193">
        <v>850</v>
      </c>
      <c r="C193">
        <v>0</v>
      </c>
      <c r="D193">
        <v>1810</v>
      </c>
      <c r="E193">
        <v>0</v>
      </c>
      <c r="F193">
        <v>865</v>
      </c>
      <c r="G193">
        <v>3525</v>
      </c>
    </row>
    <row r="194" spans="1:7" x14ac:dyDescent="0.2">
      <c r="A194" t="s">
        <v>133</v>
      </c>
      <c r="B194">
        <v>850</v>
      </c>
      <c r="C194">
        <v>0</v>
      </c>
      <c r="D194">
        <v>1810</v>
      </c>
      <c r="E194">
        <v>0</v>
      </c>
      <c r="F194">
        <v>865</v>
      </c>
      <c r="G194">
        <v>3525</v>
      </c>
    </row>
    <row r="195" spans="1:7" x14ac:dyDescent="0.2">
      <c r="A195" t="s">
        <v>134</v>
      </c>
      <c r="B195">
        <v>850</v>
      </c>
      <c r="C195">
        <v>0</v>
      </c>
      <c r="D195">
        <v>1811</v>
      </c>
      <c r="E195">
        <v>0</v>
      </c>
      <c r="F195">
        <v>863</v>
      </c>
      <c r="G195">
        <v>3524</v>
      </c>
    </row>
    <row r="196" spans="1:7" x14ac:dyDescent="0.2">
      <c r="A196" t="s">
        <v>1028</v>
      </c>
      <c r="B196">
        <v>851</v>
      </c>
      <c r="C196">
        <v>0</v>
      </c>
      <c r="D196">
        <v>1808</v>
      </c>
      <c r="E196">
        <v>0</v>
      </c>
      <c r="F196">
        <v>874</v>
      </c>
      <c r="G196">
        <v>3533</v>
      </c>
    </row>
    <row r="197" spans="1:7" x14ac:dyDescent="0.2">
      <c r="A197" t="s">
        <v>135</v>
      </c>
      <c r="B197">
        <v>847</v>
      </c>
      <c r="C197">
        <v>0</v>
      </c>
      <c r="D197">
        <v>1826</v>
      </c>
      <c r="E197">
        <v>0</v>
      </c>
      <c r="F197">
        <v>827</v>
      </c>
      <c r="G197">
        <v>3500</v>
      </c>
    </row>
    <row r="198" spans="1:7" x14ac:dyDescent="0.2">
      <c r="A198" t="s">
        <v>136</v>
      </c>
      <c r="B198">
        <v>144</v>
      </c>
      <c r="C198">
        <v>0</v>
      </c>
      <c r="D198">
        <v>710</v>
      </c>
      <c r="E198">
        <v>390</v>
      </c>
      <c r="F198">
        <v>2260</v>
      </c>
      <c r="G198">
        <v>3504</v>
      </c>
    </row>
    <row r="199" spans="1:7" x14ac:dyDescent="0.2">
      <c r="A199" t="s">
        <v>913</v>
      </c>
      <c r="B199">
        <v>143</v>
      </c>
      <c r="C199">
        <v>0</v>
      </c>
      <c r="D199">
        <v>709</v>
      </c>
      <c r="E199">
        <v>390</v>
      </c>
      <c r="F199">
        <v>2262</v>
      </c>
      <c r="G199">
        <v>3504</v>
      </c>
    </row>
    <row r="200" spans="1:7" x14ac:dyDescent="0.2">
      <c r="A200" t="s">
        <v>962</v>
      </c>
      <c r="B200">
        <v>515</v>
      </c>
      <c r="C200">
        <v>0</v>
      </c>
      <c r="D200">
        <v>1759</v>
      </c>
      <c r="E200">
        <v>132</v>
      </c>
      <c r="F200">
        <v>1073</v>
      </c>
      <c r="G200">
        <v>3479</v>
      </c>
    </row>
    <row r="201" spans="1:7" x14ac:dyDescent="0.2">
      <c r="A201" t="s">
        <v>137</v>
      </c>
      <c r="B201">
        <v>847</v>
      </c>
      <c r="C201">
        <v>0</v>
      </c>
      <c r="D201">
        <v>1836</v>
      </c>
      <c r="E201">
        <v>0</v>
      </c>
      <c r="F201">
        <v>806</v>
      </c>
      <c r="G201">
        <v>3489</v>
      </c>
    </row>
    <row r="202" spans="1:7" x14ac:dyDescent="0.2">
      <c r="A202" t="s">
        <v>138</v>
      </c>
      <c r="B202">
        <v>847</v>
      </c>
      <c r="C202">
        <v>0</v>
      </c>
      <c r="D202">
        <v>1835</v>
      </c>
      <c r="E202">
        <v>0</v>
      </c>
      <c r="F202">
        <v>807</v>
      </c>
      <c r="G202">
        <v>3489</v>
      </c>
    </row>
    <row r="203" spans="1:7" x14ac:dyDescent="0.2">
      <c r="A203" t="s">
        <v>139</v>
      </c>
      <c r="B203">
        <v>820</v>
      </c>
      <c r="C203">
        <v>0</v>
      </c>
      <c r="D203">
        <v>1870</v>
      </c>
      <c r="E203">
        <v>0</v>
      </c>
      <c r="F203">
        <v>795</v>
      </c>
      <c r="G203">
        <v>3485</v>
      </c>
    </row>
    <row r="204" spans="1:7" x14ac:dyDescent="0.2">
      <c r="A204" t="s">
        <v>140</v>
      </c>
      <c r="B204">
        <v>847</v>
      </c>
      <c r="C204">
        <v>0</v>
      </c>
      <c r="D204">
        <v>1839</v>
      </c>
      <c r="E204">
        <v>0</v>
      </c>
      <c r="F204">
        <v>801</v>
      </c>
      <c r="G204">
        <v>3487</v>
      </c>
    </row>
    <row r="205" spans="1:7" x14ac:dyDescent="0.2">
      <c r="A205" t="s">
        <v>907</v>
      </c>
      <c r="B205">
        <v>749</v>
      </c>
      <c r="C205">
        <v>0</v>
      </c>
      <c r="D205">
        <v>1929</v>
      </c>
      <c r="E205">
        <v>0</v>
      </c>
      <c r="F205">
        <v>804</v>
      </c>
      <c r="G205">
        <v>3482</v>
      </c>
    </row>
    <row r="206" spans="1:7" x14ac:dyDescent="0.2">
      <c r="A206" t="s">
        <v>808</v>
      </c>
      <c r="B206">
        <v>810</v>
      </c>
      <c r="C206">
        <v>0</v>
      </c>
      <c r="D206">
        <v>1881</v>
      </c>
      <c r="E206">
        <v>0</v>
      </c>
      <c r="F206">
        <v>793</v>
      </c>
      <c r="G206">
        <v>3484</v>
      </c>
    </row>
    <row r="207" spans="1:7" x14ac:dyDescent="0.2">
      <c r="A207" t="s">
        <v>809</v>
      </c>
      <c r="B207">
        <v>783</v>
      </c>
      <c r="C207">
        <v>0</v>
      </c>
      <c r="D207">
        <v>1904</v>
      </c>
      <c r="E207">
        <v>0</v>
      </c>
      <c r="F207">
        <v>796</v>
      </c>
      <c r="G207">
        <v>3483</v>
      </c>
    </row>
    <row r="208" spans="1:7" x14ac:dyDescent="0.2">
      <c r="A208" t="s">
        <v>141</v>
      </c>
      <c r="B208">
        <v>457</v>
      </c>
      <c r="C208">
        <v>0</v>
      </c>
      <c r="D208">
        <v>1615</v>
      </c>
      <c r="E208">
        <v>180</v>
      </c>
      <c r="F208">
        <v>1226</v>
      </c>
      <c r="G208">
        <v>3478</v>
      </c>
    </row>
    <row r="209" spans="1:7" x14ac:dyDescent="0.2">
      <c r="A209" t="s">
        <v>142</v>
      </c>
      <c r="B209">
        <v>469</v>
      </c>
      <c r="C209">
        <v>0</v>
      </c>
      <c r="D209">
        <v>1634</v>
      </c>
      <c r="E209">
        <v>171</v>
      </c>
      <c r="F209">
        <v>1204</v>
      </c>
      <c r="G209">
        <v>3478</v>
      </c>
    </row>
    <row r="210" spans="1:7" x14ac:dyDescent="0.2">
      <c r="A210" t="s">
        <v>894</v>
      </c>
      <c r="B210">
        <v>721</v>
      </c>
      <c r="C210">
        <v>0</v>
      </c>
      <c r="D210">
        <v>1948</v>
      </c>
      <c r="E210">
        <v>0</v>
      </c>
      <c r="F210">
        <v>812</v>
      </c>
      <c r="G210">
        <v>3481</v>
      </c>
    </row>
    <row r="211" spans="1:7" x14ac:dyDescent="0.2">
      <c r="A211" t="s">
        <v>985</v>
      </c>
      <c r="B211">
        <v>847</v>
      </c>
      <c r="C211">
        <v>0</v>
      </c>
      <c r="D211">
        <v>1830</v>
      </c>
      <c r="E211">
        <v>0</v>
      </c>
      <c r="F211">
        <v>818</v>
      </c>
      <c r="G211">
        <v>3495</v>
      </c>
    </row>
    <row r="212" spans="1:7" x14ac:dyDescent="0.2">
      <c r="A212" t="s">
        <v>810</v>
      </c>
      <c r="B212">
        <v>75</v>
      </c>
      <c r="C212">
        <v>0</v>
      </c>
      <c r="D212">
        <v>400</v>
      </c>
      <c r="E212">
        <v>478</v>
      </c>
      <c r="F212">
        <v>2655</v>
      </c>
      <c r="G212">
        <v>3608</v>
      </c>
    </row>
    <row r="213" spans="1:7" x14ac:dyDescent="0.2">
      <c r="A213" t="s">
        <v>811</v>
      </c>
      <c r="B213">
        <v>75</v>
      </c>
      <c r="C213">
        <v>0</v>
      </c>
      <c r="D213">
        <v>401</v>
      </c>
      <c r="E213">
        <v>475</v>
      </c>
      <c r="F213">
        <v>2655</v>
      </c>
      <c r="G213">
        <v>3606</v>
      </c>
    </row>
    <row r="214" spans="1:7" x14ac:dyDescent="0.2">
      <c r="A214" t="s">
        <v>888</v>
      </c>
      <c r="B214">
        <v>188</v>
      </c>
      <c r="C214">
        <v>0</v>
      </c>
      <c r="D214">
        <v>837</v>
      </c>
      <c r="E214">
        <v>373</v>
      </c>
      <c r="F214">
        <v>2092</v>
      </c>
      <c r="G214">
        <v>3490</v>
      </c>
    </row>
    <row r="215" spans="1:7" x14ac:dyDescent="0.2">
      <c r="A215" t="s">
        <v>949</v>
      </c>
      <c r="B215">
        <v>786</v>
      </c>
      <c r="C215">
        <v>0</v>
      </c>
      <c r="D215">
        <v>1903</v>
      </c>
      <c r="E215">
        <v>0</v>
      </c>
      <c r="F215">
        <v>794</v>
      </c>
      <c r="G215">
        <v>3483</v>
      </c>
    </row>
    <row r="216" spans="1:7" x14ac:dyDescent="0.2">
      <c r="A216" t="s">
        <v>992</v>
      </c>
      <c r="B216">
        <v>801</v>
      </c>
      <c r="C216">
        <v>0</v>
      </c>
      <c r="D216">
        <v>1892</v>
      </c>
      <c r="E216">
        <v>0</v>
      </c>
      <c r="F216">
        <v>791</v>
      </c>
      <c r="G216">
        <v>3484</v>
      </c>
    </row>
    <row r="217" spans="1:7" x14ac:dyDescent="0.2">
      <c r="A217" t="s">
        <v>854</v>
      </c>
      <c r="B217">
        <v>848</v>
      </c>
      <c r="C217">
        <v>0</v>
      </c>
      <c r="D217">
        <v>1819</v>
      </c>
      <c r="E217">
        <v>0</v>
      </c>
      <c r="F217">
        <v>842</v>
      </c>
      <c r="G217">
        <v>3509</v>
      </c>
    </row>
    <row r="218" spans="1:7" x14ac:dyDescent="0.2">
      <c r="A218" t="s">
        <v>812</v>
      </c>
      <c r="B218">
        <v>853</v>
      </c>
      <c r="C218">
        <v>0</v>
      </c>
      <c r="D218">
        <v>1805</v>
      </c>
      <c r="E218">
        <v>0</v>
      </c>
      <c r="F218">
        <v>886</v>
      </c>
      <c r="G218">
        <v>3544</v>
      </c>
    </row>
    <row r="219" spans="1:7" x14ac:dyDescent="0.2">
      <c r="A219" t="s">
        <v>924</v>
      </c>
      <c r="B219">
        <v>873</v>
      </c>
      <c r="C219">
        <v>0</v>
      </c>
      <c r="D219">
        <v>1824</v>
      </c>
      <c r="E219">
        <v>0</v>
      </c>
      <c r="F219">
        <v>759</v>
      </c>
      <c r="G219">
        <v>3456</v>
      </c>
    </row>
    <row r="220" spans="1:7" x14ac:dyDescent="0.2">
      <c r="A220" t="s">
        <v>143</v>
      </c>
      <c r="B220">
        <v>851</v>
      </c>
      <c r="C220">
        <v>0</v>
      </c>
      <c r="D220">
        <v>1807</v>
      </c>
      <c r="E220">
        <v>0</v>
      </c>
      <c r="F220">
        <v>878</v>
      </c>
      <c r="G220">
        <v>3536</v>
      </c>
    </row>
    <row r="221" spans="1:7" x14ac:dyDescent="0.2">
      <c r="A221" t="s">
        <v>144</v>
      </c>
      <c r="B221">
        <v>852</v>
      </c>
      <c r="C221">
        <v>0</v>
      </c>
      <c r="D221">
        <v>1806</v>
      </c>
      <c r="E221">
        <v>0</v>
      </c>
      <c r="F221">
        <v>885</v>
      </c>
      <c r="G221">
        <v>3543</v>
      </c>
    </row>
    <row r="222" spans="1:7" x14ac:dyDescent="0.2">
      <c r="A222" t="s">
        <v>145</v>
      </c>
      <c r="B222">
        <v>850</v>
      </c>
      <c r="C222">
        <v>0</v>
      </c>
      <c r="D222">
        <v>1811</v>
      </c>
      <c r="E222">
        <v>0</v>
      </c>
      <c r="F222">
        <v>863</v>
      </c>
      <c r="G222">
        <v>3524</v>
      </c>
    </row>
    <row r="223" spans="1:7" x14ac:dyDescent="0.2">
      <c r="A223" t="s">
        <v>146</v>
      </c>
      <c r="B223">
        <v>847</v>
      </c>
      <c r="C223">
        <v>0</v>
      </c>
      <c r="D223">
        <v>1827</v>
      </c>
      <c r="E223">
        <v>0</v>
      </c>
      <c r="F223">
        <v>823</v>
      </c>
      <c r="G223">
        <v>3497</v>
      </c>
    </row>
    <row r="224" spans="1:7" x14ac:dyDescent="0.2">
      <c r="A224" t="s">
        <v>147</v>
      </c>
      <c r="B224">
        <v>847</v>
      </c>
      <c r="C224">
        <v>0</v>
      </c>
      <c r="D224">
        <v>1828</v>
      </c>
      <c r="E224">
        <v>0</v>
      </c>
      <c r="F224">
        <v>821</v>
      </c>
      <c r="G224">
        <v>3496</v>
      </c>
    </row>
    <row r="225" spans="1:7" x14ac:dyDescent="0.2">
      <c r="A225" t="s">
        <v>813</v>
      </c>
      <c r="B225">
        <v>119</v>
      </c>
      <c r="C225">
        <v>0</v>
      </c>
      <c r="D225">
        <v>675</v>
      </c>
      <c r="E225">
        <v>399</v>
      </c>
      <c r="F225">
        <v>2320</v>
      </c>
      <c r="G225">
        <v>3513</v>
      </c>
    </row>
    <row r="226" spans="1:7" x14ac:dyDescent="0.2">
      <c r="A226" t="s">
        <v>995</v>
      </c>
      <c r="B226">
        <v>85</v>
      </c>
      <c r="C226">
        <v>0</v>
      </c>
      <c r="D226">
        <v>613</v>
      </c>
      <c r="E226">
        <v>415</v>
      </c>
      <c r="F226">
        <v>2420</v>
      </c>
      <c r="G226">
        <v>3533</v>
      </c>
    </row>
    <row r="227" spans="1:7" x14ac:dyDescent="0.2">
      <c r="A227" t="s">
        <v>814</v>
      </c>
      <c r="B227">
        <v>159</v>
      </c>
      <c r="C227">
        <v>0</v>
      </c>
      <c r="D227">
        <v>734</v>
      </c>
      <c r="E227">
        <v>384</v>
      </c>
      <c r="F227">
        <v>2222</v>
      </c>
      <c r="G227">
        <v>3499</v>
      </c>
    </row>
    <row r="228" spans="1:7" x14ac:dyDescent="0.2">
      <c r="A228" t="s">
        <v>982</v>
      </c>
      <c r="B228">
        <v>165</v>
      </c>
      <c r="C228">
        <v>0</v>
      </c>
      <c r="D228">
        <v>749</v>
      </c>
      <c r="E228">
        <v>382</v>
      </c>
      <c r="F228">
        <v>2201</v>
      </c>
      <c r="G228">
        <v>3497</v>
      </c>
    </row>
    <row r="229" spans="1:7" x14ac:dyDescent="0.2">
      <c r="A229" t="s">
        <v>979</v>
      </c>
      <c r="B229">
        <v>1395</v>
      </c>
      <c r="C229">
        <v>2073</v>
      </c>
      <c r="D229">
        <v>0</v>
      </c>
      <c r="E229">
        <v>0</v>
      </c>
      <c r="F229">
        <v>0</v>
      </c>
      <c r="G229">
        <v>3468</v>
      </c>
    </row>
    <row r="230" spans="1:7" x14ac:dyDescent="0.2">
      <c r="A230" t="s">
        <v>1031</v>
      </c>
      <c r="B230">
        <v>1400</v>
      </c>
      <c r="C230">
        <v>2059</v>
      </c>
      <c r="D230">
        <v>0</v>
      </c>
      <c r="E230">
        <v>0</v>
      </c>
      <c r="F230">
        <v>0</v>
      </c>
      <c r="G230">
        <v>3459</v>
      </c>
    </row>
    <row r="231" spans="1:7" x14ac:dyDescent="0.2">
      <c r="A231" t="s">
        <v>996</v>
      </c>
      <c r="B231">
        <v>1410</v>
      </c>
      <c r="C231">
        <v>2055</v>
      </c>
      <c r="D231">
        <v>0</v>
      </c>
      <c r="E231">
        <v>0</v>
      </c>
      <c r="F231">
        <v>0</v>
      </c>
      <c r="G231">
        <v>3465</v>
      </c>
    </row>
    <row r="232" spans="1:7" x14ac:dyDescent="0.2">
      <c r="A232" t="s">
        <v>148</v>
      </c>
      <c r="B232">
        <v>1414</v>
      </c>
      <c r="C232">
        <v>2039</v>
      </c>
      <c r="D232">
        <v>0</v>
      </c>
      <c r="E232">
        <v>0</v>
      </c>
      <c r="F232">
        <v>0</v>
      </c>
      <c r="G232">
        <v>3453</v>
      </c>
    </row>
    <row r="233" spans="1:7" x14ac:dyDescent="0.2">
      <c r="A233" t="s">
        <v>149</v>
      </c>
      <c r="B233">
        <v>1403</v>
      </c>
      <c r="C233">
        <v>2056</v>
      </c>
      <c r="D233">
        <v>0</v>
      </c>
      <c r="E233">
        <v>0</v>
      </c>
      <c r="F233">
        <v>0</v>
      </c>
      <c r="G233">
        <v>3459</v>
      </c>
    </row>
    <row r="234" spans="1:7" x14ac:dyDescent="0.2">
      <c r="A234" t="s">
        <v>943</v>
      </c>
      <c r="B234">
        <v>608</v>
      </c>
      <c r="C234">
        <v>2250</v>
      </c>
      <c r="D234">
        <v>0</v>
      </c>
      <c r="E234">
        <v>430</v>
      </c>
      <c r="F234">
        <v>0</v>
      </c>
      <c r="G234">
        <v>3288</v>
      </c>
    </row>
    <row r="235" spans="1:7" x14ac:dyDescent="0.2">
      <c r="A235" t="s">
        <v>150</v>
      </c>
      <c r="B235">
        <v>1200</v>
      </c>
      <c r="C235">
        <v>2164</v>
      </c>
      <c r="D235">
        <v>0</v>
      </c>
      <c r="E235">
        <v>0</v>
      </c>
      <c r="F235">
        <v>0</v>
      </c>
      <c r="G235">
        <v>3364</v>
      </c>
    </row>
    <row r="236" spans="1:7" x14ac:dyDescent="0.2">
      <c r="A236" t="s">
        <v>151</v>
      </c>
      <c r="B236">
        <v>358</v>
      </c>
      <c r="C236">
        <v>2093</v>
      </c>
      <c r="D236">
        <v>0</v>
      </c>
      <c r="E236">
        <v>762</v>
      </c>
      <c r="F236">
        <v>0</v>
      </c>
      <c r="G236">
        <v>3213</v>
      </c>
    </row>
    <row r="237" spans="1:7" x14ac:dyDescent="0.2">
      <c r="A237" t="s">
        <v>998</v>
      </c>
      <c r="B237">
        <v>732</v>
      </c>
      <c r="C237">
        <v>2392</v>
      </c>
      <c r="D237">
        <v>0</v>
      </c>
      <c r="E237">
        <v>279</v>
      </c>
      <c r="F237">
        <v>0</v>
      </c>
      <c r="G237">
        <v>3403</v>
      </c>
    </row>
    <row r="238" spans="1:7" x14ac:dyDescent="0.2">
      <c r="A238" t="s">
        <v>1048</v>
      </c>
      <c r="B238">
        <v>943</v>
      </c>
      <c r="C238">
        <v>2737</v>
      </c>
      <c r="D238">
        <v>0</v>
      </c>
      <c r="E238">
        <v>56</v>
      </c>
      <c r="F238">
        <v>0</v>
      </c>
      <c r="G238">
        <v>3736</v>
      </c>
    </row>
    <row r="239" spans="1:7" x14ac:dyDescent="0.2">
      <c r="A239" t="s">
        <v>926</v>
      </c>
      <c r="B239">
        <v>450</v>
      </c>
      <c r="C239">
        <v>2296</v>
      </c>
      <c r="D239">
        <v>0</v>
      </c>
      <c r="E239">
        <v>644</v>
      </c>
      <c r="F239">
        <v>0</v>
      </c>
      <c r="G239">
        <v>3390</v>
      </c>
    </row>
    <row r="240" spans="1:7" x14ac:dyDescent="0.2">
      <c r="A240" t="s">
        <v>152</v>
      </c>
      <c r="B240">
        <v>543</v>
      </c>
      <c r="C240">
        <v>2288</v>
      </c>
      <c r="D240">
        <v>0</v>
      </c>
      <c r="E240">
        <v>519</v>
      </c>
      <c r="F240">
        <v>0</v>
      </c>
      <c r="G240">
        <v>3350</v>
      </c>
    </row>
    <row r="241" spans="1:7" x14ac:dyDescent="0.2">
      <c r="A241" t="s">
        <v>815</v>
      </c>
      <c r="B241">
        <v>375</v>
      </c>
      <c r="C241">
        <v>2118</v>
      </c>
      <c r="D241">
        <v>0</v>
      </c>
      <c r="E241">
        <v>741</v>
      </c>
      <c r="F241">
        <v>0</v>
      </c>
      <c r="G241">
        <v>3234</v>
      </c>
    </row>
    <row r="242" spans="1:7" x14ac:dyDescent="0.2">
      <c r="A242" t="s">
        <v>927</v>
      </c>
      <c r="B242">
        <v>352</v>
      </c>
      <c r="C242">
        <v>2083</v>
      </c>
      <c r="D242">
        <v>0</v>
      </c>
      <c r="E242">
        <v>769</v>
      </c>
      <c r="F242">
        <v>0</v>
      </c>
      <c r="G242">
        <v>3204</v>
      </c>
    </row>
    <row r="243" spans="1:7" x14ac:dyDescent="0.2">
      <c r="A243" t="s">
        <v>760</v>
      </c>
      <c r="B243">
        <v>621</v>
      </c>
      <c r="C243">
        <v>2263</v>
      </c>
      <c r="D243">
        <v>0</v>
      </c>
      <c r="E243">
        <v>413</v>
      </c>
      <c r="F243">
        <v>0</v>
      </c>
      <c r="G243">
        <v>3297</v>
      </c>
    </row>
    <row r="244" spans="1:7" x14ac:dyDescent="0.2">
      <c r="A244" t="s">
        <v>856</v>
      </c>
      <c r="B244">
        <v>529</v>
      </c>
      <c r="C244">
        <v>2287</v>
      </c>
      <c r="D244">
        <v>0</v>
      </c>
      <c r="E244">
        <v>541</v>
      </c>
      <c r="F244">
        <v>0</v>
      </c>
      <c r="G244">
        <v>3357</v>
      </c>
    </row>
    <row r="245" spans="1:7" x14ac:dyDescent="0.2">
      <c r="A245" t="s">
        <v>946</v>
      </c>
      <c r="B245">
        <v>559</v>
      </c>
      <c r="C245">
        <v>2290</v>
      </c>
      <c r="D245">
        <v>0</v>
      </c>
      <c r="E245">
        <v>495</v>
      </c>
      <c r="F245">
        <v>0</v>
      </c>
      <c r="G245">
        <v>3344</v>
      </c>
    </row>
    <row r="246" spans="1:7" x14ac:dyDescent="0.2">
      <c r="A246" t="s">
        <v>153</v>
      </c>
      <c r="B246">
        <v>970</v>
      </c>
      <c r="C246">
        <v>2712</v>
      </c>
      <c r="D246">
        <v>0</v>
      </c>
      <c r="E246">
        <v>28</v>
      </c>
      <c r="F246">
        <v>0</v>
      </c>
      <c r="G246">
        <v>3710</v>
      </c>
    </row>
    <row r="247" spans="1:7" x14ac:dyDescent="0.2">
      <c r="A247" t="s">
        <v>154</v>
      </c>
      <c r="B247">
        <v>670</v>
      </c>
      <c r="C247">
        <v>2309</v>
      </c>
      <c r="D247">
        <v>0</v>
      </c>
      <c r="E247">
        <v>352</v>
      </c>
      <c r="F247">
        <v>0</v>
      </c>
      <c r="G247">
        <v>3331</v>
      </c>
    </row>
    <row r="248" spans="1:7" x14ac:dyDescent="0.2">
      <c r="A248" t="s">
        <v>1051</v>
      </c>
      <c r="B248">
        <v>767</v>
      </c>
      <c r="C248">
        <v>2435</v>
      </c>
      <c r="D248">
        <v>0</v>
      </c>
      <c r="E248">
        <v>241</v>
      </c>
      <c r="F248">
        <v>0</v>
      </c>
      <c r="G248">
        <v>3443</v>
      </c>
    </row>
    <row r="249" spans="1:7" x14ac:dyDescent="0.2">
      <c r="A249" t="s">
        <v>1052</v>
      </c>
      <c r="B249">
        <v>771</v>
      </c>
      <c r="C249">
        <v>2441</v>
      </c>
      <c r="D249">
        <v>0</v>
      </c>
      <c r="E249">
        <v>237</v>
      </c>
      <c r="F249">
        <v>0</v>
      </c>
      <c r="G249">
        <v>3449</v>
      </c>
    </row>
    <row r="250" spans="1:7" x14ac:dyDescent="0.2">
      <c r="A250" t="s">
        <v>1005</v>
      </c>
      <c r="B250">
        <v>767</v>
      </c>
      <c r="C250">
        <v>2435</v>
      </c>
      <c r="D250">
        <v>0</v>
      </c>
      <c r="E250">
        <v>241</v>
      </c>
      <c r="F250">
        <v>0</v>
      </c>
      <c r="G250">
        <v>3443</v>
      </c>
    </row>
    <row r="251" spans="1:7" x14ac:dyDescent="0.2">
      <c r="A251" t="s">
        <v>155</v>
      </c>
      <c r="B251">
        <v>781</v>
      </c>
      <c r="C251">
        <v>2447</v>
      </c>
      <c r="D251">
        <v>0</v>
      </c>
      <c r="E251">
        <v>226</v>
      </c>
      <c r="F251">
        <v>0</v>
      </c>
      <c r="G251">
        <v>3454</v>
      </c>
    </row>
    <row r="252" spans="1:7" x14ac:dyDescent="0.2">
      <c r="A252" t="s">
        <v>156</v>
      </c>
      <c r="B252">
        <v>651</v>
      </c>
      <c r="C252">
        <v>2291</v>
      </c>
      <c r="D252">
        <v>0</v>
      </c>
      <c r="E252">
        <v>376</v>
      </c>
      <c r="F252">
        <v>0</v>
      </c>
      <c r="G252">
        <v>3318</v>
      </c>
    </row>
    <row r="253" spans="1:7" x14ac:dyDescent="0.2">
      <c r="A253" t="s">
        <v>918</v>
      </c>
      <c r="B253">
        <v>612</v>
      </c>
      <c r="C253">
        <v>2254</v>
      </c>
      <c r="D253">
        <v>0</v>
      </c>
      <c r="E253">
        <v>424</v>
      </c>
      <c r="F253">
        <v>0</v>
      </c>
      <c r="G253">
        <v>3290</v>
      </c>
    </row>
    <row r="254" spans="1:7" x14ac:dyDescent="0.2">
      <c r="A254" t="s">
        <v>857</v>
      </c>
      <c r="B254">
        <v>1364</v>
      </c>
      <c r="C254">
        <v>2168</v>
      </c>
      <c r="D254">
        <v>0</v>
      </c>
      <c r="E254">
        <v>0</v>
      </c>
      <c r="F254">
        <v>0</v>
      </c>
      <c r="G254">
        <v>3532</v>
      </c>
    </row>
    <row r="255" spans="1:7" x14ac:dyDescent="0.2">
      <c r="A255" t="s">
        <v>157</v>
      </c>
      <c r="B255">
        <v>1340</v>
      </c>
      <c r="C255">
        <v>2214</v>
      </c>
      <c r="D255">
        <v>0</v>
      </c>
      <c r="E255">
        <v>0</v>
      </c>
      <c r="F255">
        <v>0</v>
      </c>
      <c r="G255">
        <v>3554</v>
      </c>
    </row>
    <row r="256" spans="1:7" x14ac:dyDescent="0.2">
      <c r="A256" t="s">
        <v>858</v>
      </c>
      <c r="B256">
        <v>1290</v>
      </c>
      <c r="C256">
        <v>2071</v>
      </c>
      <c r="D256">
        <v>0</v>
      </c>
      <c r="E256">
        <v>0</v>
      </c>
      <c r="F256">
        <v>0</v>
      </c>
      <c r="G256">
        <v>3361</v>
      </c>
    </row>
    <row r="257" spans="1:7" x14ac:dyDescent="0.2">
      <c r="A257" t="s">
        <v>158</v>
      </c>
      <c r="B257">
        <v>1169</v>
      </c>
      <c r="C257">
        <v>2189</v>
      </c>
      <c r="D257">
        <v>0</v>
      </c>
      <c r="E257">
        <v>0</v>
      </c>
      <c r="F257">
        <v>0</v>
      </c>
      <c r="G257">
        <v>3358</v>
      </c>
    </row>
    <row r="258" spans="1:7" x14ac:dyDescent="0.2">
      <c r="A258" t="s">
        <v>1002</v>
      </c>
      <c r="B258">
        <v>1294</v>
      </c>
      <c r="C258">
        <v>2080</v>
      </c>
      <c r="D258">
        <v>0</v>
      </c>
      <c r="E258">
        <v>0</v>
      </c>
      <c r="F258">
        <v>0</v>
      </c>
      <c r="G258">
        <v>3374</v>
      </c>
    </row>
    <row r="259" spans="1:7" x14ac:dyDescent="0.2">
      <c r="A259" t="s">
        <v>159</v>
      </c>
      <c r="B259">
        <v>1211</v>
      </c>
      <c r="C259">
        <v>2145</v>
      </c>
      <c r="D259">
        <v>0</v>
      </c>
      <c r="E259">
        <v>0</v>
      </c>
      <c r="F259">
        <v>0</v>
      </c>
      <c r="G259">
        <v>3356</v>
      </c>
    </row>
    <row r="260" spans="1:7" x14ac:dyDescent="0.2">
      <c r="A260" t="s">
        <v>160</v>
      </c>
      <c r="B260">
        <v>1351</v>
      </c>
      <c r="C260">
        <v>2199</v>
      </c>
      <c r="D260">
        <v>0</v>
      </c>
      <c r="E260">
        <v>0</v>
      </c>
      <c r="F260">
        <v>0</v>
      </c>
      <c r="G260">
        <v>3550</v>
      </c>
    </row>
    <row r="261" spans="1:7" x14ac:dyDescent="0.2">
      <c r="A261" t="s">
        <v>161</v>
      </c>
      <c r="B261">
        <v>1353</v>
      </c>
      <c r="C261">
        <v>2194</v>
      </c>
      <c r="D261">
        <v>0</v>
      </c>
      <c r="E261">
        <v>0</v>
      </c>
      <c r="F261">
        <v>0</v>
      </c>
      <c r="G261">
        <v>3547</v>
      </c>
    </row>
    <row r="262" spans="1:7" x14ac:dyDescent="0.2">
      <c r="A262" t="s">
        <v>999</v>
      </c>
      <c r="B262">
        <v>0</v>
      </c>
      <c r="C262">
        <v>0</v>
      </c>
      <c r="D262">
        <v>0</v>
      </c>
      <c r="E262">
        <v>772</v>
      </c>
      <c r="F262">
        <v>0</v>
      </c>
      <c r="G262">
        <v>772</v>
      </c>
    </row>
    <row r="263" spans="1:7" x14ac:dyDescent="0.2">
      <c r="A263" t="s">
        <v>1025</v>
      </c>
      <c r="B263">
        <v>60</v>
      </c>
      <c r="C263">
        <v>0</v>
      </c>
      <c r="D263">
        <v>110</v>
      </c>
      <c r="E263">
        <v>672</v>
      </c>
      <c r="F263">
        <v>3293</v>
      </c>
      <c r="G263">
        <v>4135</v>
      </c>
    </row>
    <row r="264" spans="1:7" x14ac:dyDescent="0.2">
      <c r="A264" t="s">
        <v>1143</v>
      </c>
      <c r="B264">
        <v>73</v>
      </c>
      <c r="C264">
        <v>0</v>
      </c>
      <c r="D264">
        <v>378</v>
      </c>
      <c r="E264">
        <v>540</v>
      </c>
      <c r="F264">
        <v>2661</v>
      </c>
      <c r="G264">
        <v>3632</v>
      </c>
    </row>
    <row r="265" spans="1:7" x14ac:dyDescent="0.2">
      <c r="A265" t="s">
        <v>816</v>
      </c>
      <c r="B265">
        <v>0</v>
      </c>
      <c r="C265">
        <v>0</v>
      </c>
      <c r="D265">
        <v>41</v>
      </c>
      <c r="E265">
        <v>743</v>
      </c>
      <c r="F265">
        <v>3493</v>
      </c>
      <c r="G265">
        <v>4277</v>
      </c>
    </row>
    <row r="266" spans="1:7" x14ac:dyDescent="0.2">
      <c r="A266" t="s">
        <v>976</v>
      </c>
      <c r="B266">
        <v>0</v>
      </c>
      <c r="C266">
        <v>0</v>
      </c>
      <c r="D266">
        <v>29</v>
      </c>
      <c r="E266">
        <v>746</v>
      </c>
      <c r="F266">
        <v>3485</v>
      </c>
      <c r="G266">
        <v>4260</v>
      </c>
    </row>
    <row r="267" spans="1:7" x14ac:dyDescent="0.2">
      <c r="A267" t="s">
        <v>861</v>
      </c>
      <c r="B267">
        <v>45</v>
      </c>
      <c r="C267">
        <v>0</v>
      </c>
      <c r="D267">
        <v>58</v>
      </c>
      <c r="E267">
        <v>695</v>
      </c>
      <c r="F267">
        <v>3503</v>
      </c>
      <c r="G267">
        <v>4301</v>
      </c>
    </row>
    <row r="268" spans="1:7" x14ac:dyDescent="0.2">
      <c r="A268" t="s">
        <v>163</v>
      </c>
      <c r="B268">
        <v>76</v>
      </c>
      <c r="C268">
        <v>0</v>
      </c>
      <c r="D268">
        <v>408</v>
      </c>
      <c r="E268">
        <v>460</v>
      </c>
      <c r="F268">
        <v>2653</v>
      </c>
      <c r="G268">
        <v>3597</v>
      </c>
    </row>
    <row r="269" spans="1:7" x14ac:dyDescent="0.2">
      <c r="A269" t="s">
        <v>817</v>
      </c>
      <c r="B269">
        <v>59</v>
      </c>
      <c r="C269">
        <v>0</v>
      </c>
      <c r="D269">
        <v>89</v>
      </c>
      <c r="E269">
        <v>676</v>
      </c>
      <c r="F269">
        <v>3399</v>
      </c>
      <c r="G269">
        <v>4223</v>
      </c>
    </row>
    <row r="270" spans="1:7" x14ac:dyDescent="0.2">
      <c r="A270" t="s">
        <v>1026</v>
      </c>
      <c r="B270">
        <v>59</v>
      </c>
      <c r="C270">
        <v>0</v>
      </c>
      <c r="D270">
        <v>89</v>
      </c>
      <c r="E270">
        <v>676</v>
      </c>
      <c r="F270">
        <v>3399</v>
      </c>
      <c r="G270">
        <v>4223</v>
      </c>
    </row>
    <row r="271" spans="1:7" x14ac:dyDescent="0.2">
      <c r="A271" t="s">
        <v>165</v>
      </c>
      <c r="B271">
        <v>0</v>
      </c>
      <c r="C271">
        <v>0</v>
      </c>
      <c r="D271">
        <v>0</v>
      </c>
      <c r="E271">
        <v>1208</v>
      </c>
      <c r="F271">
        <v>0</v>
      </c>
      <c r="G271">
        <v>1208</v>
      </c>
    </row>
    <row r="272" spans="1:7" x14ac:dyDescent="0.2">
      <c r="A272" t="s">
        <v>166</v>
      </c>
      <c r="B272">
        <v>0</v>
      </c>
      <c r="C272">
        <v>0</v>
      </c>
      <c r="D272">
        <v>0</v>
      </c>
      <c r="E272">
        <v>1238</v>
      </c>
      <c r="F272">
        <v>0</v>
      </c>
      <c r="G272">
        <v>1238</v>
      </c>
    </row>
    <row r="273" spans="1:7" x14ac:dyDescent="0.2">
      <c r="A273" t="s">
        <v>167</v>
      </c>
      <c r="B273">
        <v>0</v>
      </c>
      <c r="C273">
        <v>0</v>
      </c>
      <c r="D273">
        <v>0</v>
      </c>
      <c r="E273">
        <v>1182</v>
      </c>
      <c r="F273">
        <v>0</v>
      </c>
      <c r="G273">
        <v>1182</v>
      </c>
    </row>
    <row r="274" spans="1:7" x14ac:dyDescent="0.2">
      <c r="A274" t="s">
        <v>168</v>
      </c>
      <c r="B274">
        <v>0</v>
      </c>
      <c r="C274">
        <v>0</v>
      </c>
      <c r="D274">
        <v>0</v>
      </c>
      <c r="E274">
        <v>837</v>
      </c>
      <c r="F274">
        <v>0</v>
      </c>
      <c r="G274">
        <v>837</v>
      </c>
    </row>
    <row r="275" spans="1:7" x14ac:dyDescent="0.2">
      <c r="A275" t="s">
        <v>767</v>
      </c>
      <c r="B275">
        <v>0</v>
      </c>
      <c r="C275">
        <v>0</v>
      </c>
      <c r="D275">
        <v>0</v>
      </c>
      <c r="E275">
        <v>1192</v>
      </c>
      <c r="F275">
        <v>0</v>
      </c>
      <c r="G275">
        <v>1192</v>
      </c>
    </row>
    <row r="276" spans="1:7" x14ac:dyDescent="0.2">
      <c r="A276" t="s">
        <v>169</v>
      </c>
      <c r="B276">
        <v>0</v>
      </c>
      <c r="C276">
        <v>0</v>
      </c>
      <c r="D276">
        <v>0</v>
      </c>
      <c r="E276">
        <v>1186</v>
      </c>
      <c r="F276">
        <v>0</v>
      </c>
      <c r="G276">
        <v>1186</v>
      </c>
    </row>
    <row r="277" spans="1:7" x14ac:dyDescent="0.2">
      <c r="A277" t="s">
        <v>170</v>
      </c>
      <c r="B277">
        <v>0</v>
      </c>
      <c r="C277">
        <v>0</v>
      </c>
      <c r="D277">
        <v>0</v>
      </c>
      <c r="E277">
        <v>1178</v>
      </c>
      <c r="F277">
        <v>0</v>
      </c>
      <c r="G277">
        <v>1178</v>
      </c>
    </row>
    <row r="278" spans="1:7" x14ac:dyDescent="0.2">
      <c r="A278" t="s">
        <v>171</v>
      </c>
      <c r="B278">
        <v>0</v>
      </c>
      <c r="C278">
        <v>0</v>
      </c>
      <c r="D278">
        <v>0</v>
      </c>
      <c r="E278">
        <v>799</v>
      </c>
      <c r="F278">
        <v>0</v>
      </c>
      <c r="G278">
        <v>799</v>
      </c>
    </row>
    <row r="279" spans="1:7" x14ac:dyDescent="0.2">
      <c r="A279" t="s">
        <v>172</v>
      </c>
      <c r="B279">
        <v>0</v>
      </c>
      <c r="C279">
        <v>0</v>
      </c>
      <c r="D279">
        <v>0</v>
      </c>
      <c r="E279">
        <v>841</v>
      </c>
      <c r="F279">
        <v>0</v>
      </c>
      <c r="G279">
        <v>841</v>
      </c>
    </row>
    <row r="280" spans="1:7" x14ac:dyDescent="0.2">
      <c r="A280" t="s">
        <v>173</v>
      </c>
      <c r="B280">
        <v>0</v>
      </c>
      <c r="C280">
        <v>0</v>
      </c>
      <c r="D280">
        <v>0</v>
      </c>
      <c r="E280">
        <v>1279</v>
      </c>
      <c r="F280">
        <v>0</v>
      </c>
      <c r="G280">
        <v>1279</v>
      </c>
    </row>
    <row r="281" spans="1:7" x14ac:dyDescent="0.2">
      <c r="A281" t="s">
        <v>174</v>
      </c>
      <c r="B281">
        <v>0</v>
      </c>
      <c r="C281">
        <v>0</v>
      </c>
      <c r="D281">
        <v>0</v>
      </c>
      <c r="E281">
        <v>815</v>
      </c>
      <c r="F281">
        <v>0</v>
      </c>
      <c r="G281">
        <v>815</v>
      </c>
    </row>
    <row r="282" spans="1:7" x14ac:dyDescent="0.2">
      <c r="A282" t="s">
        <v>175</v>
      </c>
      <c r="B282">
        <v>0</v>
      </c>
      <c r="C282">
        <v>0</v>
      </c>
      <c r="D282">
        <v>0</v>
      </c>
      <c r="E282">
        <v>775</v>
      </c>
      <c r="F282">
        <v>0</v>
      </c>
      <c r="G282">
        <v>775</v>
      </c>
    </row>
    <row r="283" spans="1:7" x14ac:dyDescent="0.2">
      <c r="A283" t="s">
        <v>176</v>
      </c>
      <c r="B283">
        <v>0</v>
      </c>
      <c r="C283">
        <v>0</v>
      </c>
      <c r="D283">
        <v>0</v>
      </c>
      <c r="E283">
        <v>776</v>
      </c>
      <c r="F283">
        <v>0</v>
      </c>
      <c r="G283">
        <v>776</v>
      </c>
    </row>
    <row r="284" spans="1:7" x14ac:dyDescent="0.2">
      <c r="A284" t="s">
        <v>177</v>
      </c>
      <c r="B284">
        <v>0</v>
      </c>
      <c r="C284">
        <v>0</v>
      </c>
      <c r="D284">
        <v>0</v>
      </c>
      <c r="E284">
        <v>836</v>
      </c>
      <c r="F284">
        <v>0</v>
      </c>
      <c r="G284">
        <v>836</v>
      </c>
    </row>
    <row r="285" spans="1:7" x14ac:dyDescent="0.2">
      <c r="A285" t="s">
        <v>178</v>
      </c>
      <c r="B285">
        <v>0</v>
      </c>
      <c r="C285">
        <v>0</v>
      </c>
      <c r="D285">
        <v>0</v>
      </c>
      <c r="E285">
        <v>777</v>
      </c>
      <c r="F285">
        <v>0</v>
      </c>
      <c r="G285">
        <v>777</v>
      </c>
    </row>
    <row r="286" spans="1:7" x14ac:dyDescent="0.2">
      <c r="A286" t="s">
        <v>1039</v>
      </c>
      <c r="B286">
        <v>0</v>
      </c>
      <c r="C286">
        <v>0</v>
      </c>
      <c r="D286">
        <v>0</v>
      </c>
      <c r="E286">
        <v>788</v>
      </c>
      <c r="F286">
        <v>0</v>
      </c>
      <c r="G286">
        <v>788</v>
      </c>
    </row>
    <row r="287" spans="1:7" x14ac:dyDescent="0.2">
      <c r="A287" t="s">
        <v>179</v>
      </c>
      <c r="B287">
        <v>0</v>
      </c>
      <c r="C287">
        <v>0</v>
      </c>
      <c r="D287">
        <v>0</v>
      </c>
      <c r="E287">
        <v>780</v>
      </c>
      <c r="F287">
        <v>0</v>
      </c>
      <c r="G287">
        <v>780</v>
      </c>
    </row>
    <row r="288" spans="1:7" x14ac:dyDescent="0.2">
      <c r="A288" t="s">
        <v>1030</v>
      </c>
      <c r="B288">
        <v>8</v>
      </c>
      <c r="C288">
        <v>0</v>
      </c>
      <c r="D288">
        <v>0</v>
      </c>
      <c r="E288">
        <v>775</v>
      </c>
      <c r="F288">
        <v>0</v>
      </c>
      <c r="G288">
        <v>783</v>
      </c>
    </row>
    <row r="289" spans="1:7" x14ac:dyDescent="0.2">
      <c r="A289" t="s">
        <v>1054</v>
      </c>
      <c r="B289">
        <v>0</v>
      </c>
      <c r="C289">
        <v>0</v>
      </c>
      <c r="D289">
        <v>0</v>
      </c>
      <c r="E289">
        <v>1180</v>
      </c>
      <c r="F289">
        <v>0</v>
      </c>
      <c r="G289">
        <v>1180</v>
      </c>
    </row>
    <row r="290" spans="1:7" x14ac:dyDescent="0.2">
      <c r="A290" t="s">
        <v>818</v>
      </c>
      <c r="B290">
        <v>0</v>
      </c>
      <c r="C290">
        <v>0</v>
      </c>
      <c r="D290">
        <v>0</v>
      </c>
      <c r="E290">
        <v>1196</v>
      </c>
      <c r="F290">
        <v>0</v>
      </c>
      <c r="G290">
        <v>1196</v>
      </c>
    </row>
    <row r="291" spans="1:7" x14ac:dyDescent="0.2">
      <c r="A291" t="s">
        <v>1004</v>
      </c>
      <c r="B291">
        <v>0</v>
      </c>
      <c r="C291">
        <v>0</v>
      </c>
      <c r="D291">
        <v>0</v>
      </c>
      <c r="E291">
        <v>1286</v>
      </c>
      <c r="F291">
        <v>0</v>
      </c>
      <c r="G291">
        <v>1286</v>
      </c>
    </row>
    <row r="292" spans="1:7" x14ac:dyDescent="0.2">
      <c r="A292" t="s">
        <v>994</v>
      </c>
      <c r="B292">
        <v>0</v>
      </c>
      <c r="C292">
        <v>0</v>
      </c>
      <c r="D292">
        <v>0</v>
      </c>
      <c r="E292">
        <v>1259</v>
      </c>
      <c r="F292">
        <v>0</v>
      </c>
      <c r="G292">
        <v>1259</v>
      </c>
    </row>
    <row r="293" spans="1:7" x14ac:dyDescent="0.2">
      <c r="A293" t="s">
        <v>819</v>
      </c>
      <c r="B293">
        <v>0</v>
      </c>
      <c r="C293">
        <v>0</v>
      </c>
      <c r="D293">
        <v>0</v>
      </c>
      <c r="E293">
        <v>1252</v>
      </c>
      <c r="F293">
        <v>0</v>
      </c>
      <c r="G293">
        <v>1252</v>
      </c>
    </row>
    <row r="294" spans="1:7" x14ac:dyDescent="0.2">
      <c r="A294" t="s">
        <v>180</v>
      </c>
      <c r="B294">
        <v>0</v>
      </c>
      <c r="C294">
        <v>0</v>
      </c>
      <c r="D294">
        <v>0</v>
      </c>
      <c r="E294">
        <v>1183</v>
      </c>
      <c r="F294">
        <v>0</v>
      </c>
      <c r="G294">
        <v>1183</v>
      </c>
    </row>
    <row r="295" spans="1:7" x14ac:dyDescent="0.2">
      <c r="A295" t="s">
        <v>181</v>
      </c>
      <c r="B295">
        <v>0</v>
      </c>
      <c r="C295">
        <v>0</v>
      </c>
      <c r="D295">
        <v>0</v>
      </c>
      <c r="E295">
        <v>1176</v>
      </c>
      <c r="F295">
        <v>0</v>
      </c>
      <c r="G295">
        <v>1176</v>
      </c>
    </row>
    <row r="296" spans="1:7" x14ac:dyDescent="0.2">
      <c r="A296" t="s">
        <v>182</v>
      </c>
      <c r="B296">
        <v>0</v>
      </c>
      <c r="C296">
        <v>0</v>
      </c>
      <c r="D296">
        <v>0</v>
      </c>
      <c r="E296">
        <v>1248</v>
      </c>
      <c r="F296">
        <v>0</v>
      </c>
      <c r="G296">
        <v>1248</v>
      </c>
    </row>
    <row r="297" spans="1:7" x14ac:dyDescent="0.2">
      <c r="A297" t="s">
        <v>183</v>
      </c>
      <c r="B297">
        <v>0</v>
      </c>
      <c r="C297">
        <v>0</v>
      </c>
      <c r="D297">
        <v>0</v>
      </c>
      <c r="E297">
        <v>1200</v>
      </c>
      <c r="F297">
        <v>0</v>
      </c>
      <c r="G297">
        <v>1200</v>
      </c>
    </row>
    <row r="298" spans="1:7" x14ac:dyDescent="0.2">
      <c r="A298" t="s">
        <v>184</v>
      </c>
      <c r="B298">
        <v>0</v>
      </c>
      <c r="C298">
        <v>0</v>
      </c>
      <c r="D298">
        <v>0</v>
      </c>
      <c r="E298">
        <v>1202</v>
      </c>
      <c r="F298">
        <v>0</v>
      </c>
      <c r="G298">
        <v>1202</v>
      </c>
    </row>
    <row r="299" spans="1:7" x14ac:dyDescent="0.2">
      <c r="A299" t="s">
        <v>185</v>
      </c>
      <c r="B299">
        <v>1484</v>
      </c>
      <c r="C299">
        <v>193</v>
      </c>
      <c r="D299">
        <v>0</v>
      </c>
      <c r="E299">
        <v>0</v>
      </c>
      <c r="F299">
        <v>0</v>
      </c>
      <c r="G299">
        <v>1677</v>
      </c>
    </row>
    <row r="300" spans="1:7" x14ac:dyDescent="0.2">
      <c r="A300" t="s">
        <v>820</v>
      </c>
      <c r="B300">
        <v>240</v>
      </c>
      <c r="C300">
        <v>0</v>
      </c>
      <c r="D300">
        <v>0</v>
      </c>
      <c r="E300">
        <v>41</v>
      </c>
      <c r="F300">
        <v>0</v>
      </c>
      <c r="G300">
        <v>281</v>
      </c>
    </row>
    <row r="301" spans="1:7" x14ac:dyDescent="0.2">
      <c r="A301" t="s">
        <v>186</v>
      </c>
      <c r="B301">
        <v>0</v>
      </c>
      <c r="C301">
        <v>0</v>
      </c>
      <c r="D301">
        <v>0</v>
      </c>
      <c r="E301">
        <v>302</v>
      </c>
      <c r="F301">
        <v>0</v>
      </c>
      <c r="G301">
        <v>302</v>
      </c>
    </row>
    <row r="302" spans="1:7" x14ac:dyDescent="0.2">
      <c r="A302" t="s">
        <v>187</v>
      </c>
      <c r="B302">
        <v>229</v>
      </c>
      <c r="C302">
        <v>0</v>
      </c>
      <c r="D302">
        <v>0</v>
      </c>
      <c r="E302">
        <v>0</v>
      </c>
      <c r="F302">
        <v>0</v>
      </c>
      <c r="G302">
        <v>229</v>
      </c>
    </row>
    <row r="303" spans="1:7" x14ac:dyDescent="0.2">
      <c r="A303" t="s">
        <v>188</v>
      </c>
      <c r="B303">
        <v>735</v>
      </c>
      <c r="C303">
        <v>0</v>
      </c>
      <c r="D303">
        <v>946</v>
      </c>
      <c r="E303">
        <v>0</v>
      </c>
      <c r="F303">
        <v>0</v>
      </c>
      <c r="G303">
        <v>1681</v>
      </c>
    </row>
    <row r="304" spans="1:7" x14ac:dyDescent="0.2">
      <c r="A304" t="s">
        <v>189</v>
      </c>
      <c r="B304">
        <v>85</v>
      </c>
      <c r="C304">
        <v>0</v>
      </c>
      <c r="D304">
        <v>0</v>
      </c>
      <c r="E304">
        <v>312</v>
      </c>
      <c r="F304">
        <v>0</v>
      </c>
      <c r="G304">
        <v>397</v>
      </c>
    </row>
    <row r="305" spans="1:7" x14ac:dyDescent="0.2">
      <c r="A305" t="s">
        <v>190</v>
      </c>
      <c r="B305">
        <v>248</v>
      </c>
      <c r="C305">
        <v>0</v>
      </c>
      <c r="D305">
        <v>0</v>
      </c>
      <c r="E305">
        <v>212</v>
      </c>
      <c r="F305">
        <v>0</v>
      </c>
      <c r="G305">
        <v>460</v>
      </c>
    </row>
    <row r="306" spans="1:7" x14ac:dyDescent="0.2">
      <c r="A306" t="s">
        <v>761</v>
      </c>
      <c r="B306">
        <v>68</v>
      </c>
      <c r="C306">
        <v>0</v>
      </c>
      <c r="D306">
        <v>0</v>
      </c>
      <c r="E306">
        <v>586</v>
      </c>
      <c r="F306">
        <v>0</v>
      </c>
      <c r="G306">
        <v>654</v>
      </c>
    </row>
    <row r="307" spans="1:7" x14ac:dyDescent="0.2">
      <c r="A307" t="s">
        <v>191</v>
      </c>
      <c r="B307">
        <v>412</v>
      </c>
      <c r="C307">
        <v>0</v>
      </c>
      <c r="D307">
        <v>0</v>
      </c>
      <c r="E307">
        <v>0</v>
      </c>
      <c r="F307">
        <v>0</v>
      </c>
      <c r="G307">
        <v>412</v>
      </c>
    </row>
    <row r="308" spans="1:7" x14ac:dyDescent="0.2">
      <c r="A308" t="s">
        <v>192</v>
      </c>
      <c r="B308">
        <v>1461</v>
      </c>
      <c r="C308">
        <v>968</v>
      </c>
      <c r="D308">
        <v>0</v>
      </c>
      <c r="E308">
        <v>0</v>
      </c>
      <c r="F308">
        <v>0</v>
      </c>
      <c r="G308">
        <v>2429</v>
      </c>
    </row>
    <row r="309" spans="1:7" x14ac:dyDescent="0.2">
      <c r="A309" t="s">
        <v>193</v>
      </c>
      <c r="B309">
        <v>455</v>
      </c>
      <c r="C309">
        <v>0</v>
      </c>
      <c r="D309">
        <v>0</v>
      </c>
      <c r="E309">
        <v>0</v>
      </c>
      <c r="F309">
        <v>0</v>
      </c>
      <c r="G309">
        <v>455</v>
      </c>
    </row>
    <row r="310" spans="1:7" x14ac:dyDescent="0.2">
      <c r="A310" t="s">
        <v>194</v>
      </c>
      <c r="B310">
        <v>0</v>
      </c>
      <c r="C310">
        <v>0</v>
      </c>
      <c r="D310">
        <v>0</v>
      </c>
      <c r="E310">
        <v>335</v>
      </c>
      <c r="F310">
        <v>0</v>
      </c>
      <c r="G310">
        <v>335</v>
      </c>
    </row>
    <row r="311" spans="1:7" x14ac:dyDescent="0.2">
      <c r="A311" t="s">
        <v>195</v>
      </c>
      <c r="B311">
        <v>89</v>
      </c>
      <c r="C311">
        <v>0</v>
      </c>
      <c r="D311">
        <v>0</v>
      </c>
      <c r="E311">
        <v>260</v>
      </c>
      <c r="F311">
        <v>0</v>
      </c>
      <c r="G311">
        <v>349</v>
      </c>
    </row>
    <row r="312" spans="1:7" x14ac:dyDescent="0.2">
      <c r="A312" t="s">
        <v>196</v>
      </c>
      <c r="B312">
        <v>831</v>
      </c>
      <c r="C312">
        <v>0</v>
      </c>
      <c r="D312">
        <v>0</v>
      </c>
      <c r="E312">
        <v>0</v>
      </c>
      <c r="F312">
        <v>0</v>
      </c>
      <c r="G312">
        <v>831</v>
      </c>
    </row>
    <row r="313" spans="1:7" x14ac:dyDescent="0.2">
      <c r="A313" t="s">
        <v>197</v>
      </c>
      <c r="B313">
        <v>364</v>
      </c>
      <c r="C313">
        <v>0</v>
      </c>
      <c r="D313">
        <v>0</v>
      </c>
      <c r="E313">
        <v>0</v>
      </c>
      <c r="F313">
        <v>0</v>
      </c>
      <c r="G313">
        <v>364</v>
      </c>
    </row>
    <row r="314" spans="1:7" x14ac:dyDescent="0.2">
      <c r="A314" t="s">
        <v>198</v>
      </c>
      <c r="B314">
        <v>201</v>
      </c>
      <c r="C314">
        <v>0</v>
      </c>
      <c r="D314">
        <v>0</v>
      </c>
      <c r="E314">
        <v>70</v>
      </c>
      <c r="F314">
        <v>0</v>
      </c>
      <c r="G314">
        <v>271</v>
      </c>
    </row>
    <row r="315" spans="1:7" x14ac:dyDescent="0.2">
      <c r="A315" t="s">
        <v>199</v>
      </c>
      <c r="B315">
        <v>1410</v>
      </c>
      <c r="C315">
        <v>1862</v>
      </c>
      <c r="D315">
        <v>0</v>
      </c>
      <c r="E315">
        <v>0</v>
      </c>
      <c r="F315">
        <v>0</v>
      </c>
      <c r="G315">
        <v>3272</v>
      </c>
    </row>
    <row r="316" spans="1:7" x14ac:dyDescent="0.2">
      <c r="A316" t="s">
        <v>200</v>
      </c>
      <c r="B316">
        <v>1023</v>
      </c>
      <c r="C316">
        <v>0</v>
      </c>
      <c r="D316">
        <v>0</v>
      </c>
      <c r="E316">
        <v>0</v>
      </c>
      <c r="F316">
        <v>0</v>
      </c>
      <c r="G316">
        <v>1023</v>
      </c>
    </row>
    <row r="317" spans="1:7" x14ac:dyDescent="0.2">
      <c r="A317" t="s">
        <v>201</v>
      </c>
      <c r="B317">
        <v>0</v>
      </c>
      <c r="C317">
        <v>0</v>
      </c>
      <c r="D317">
        <v>0</v>
      </c>
      <c r="E317">
        <v>448</v>
      </c>
      <c r="F317">
        <v>0</v>
      </c>
      <c r="G317">
        <v>448</v>
      </c>
    </row>
    <row r="318" spans="1:7" x14ac:dyDescent="0.2">
      <c r="A318" t="s">
        <v>202</v>
      </c>
      <c r="B318">
        <v>0</v>
      </c>
      <c r="C318">
        <v>0</v>
      </c>
      <c r="D318">
        <v>0</v>
      </c>
      <c r="E318">
        <v>715</v>
      </c>
      <c r="F318">
        <v>0</v>
      </c>
      <c r="G318">
        <v>715</v>
      </c>
    </row>
    <row r="319" spans="1:7" x14ac:dyDescent="0.2">
      <c r="A319" t="s">
        <v>203</v>
      </c>
      <c r="B319">
        <v>0</v>
      </c>
      <c r="C319">
        <v>0</v>
      </c>
      <c r="D319">
        <v>0</v>
      </c>
      <c r="E319">
        <v>434</v>
      </c>
      <c r="F319">
        <v>0</v>
      </c>
      <c r="G319">
        <v>434</v>
      </c>
    </row>
    <row r="320" spans="1:7" x14ac:dyDescent="0.2">
      <c r="A320" t="s">
        <v>204</v>
      </c>
      <c r="B320">
        <v>1389</v>
      </c>
      <c r="C320">
        <v>394</v>
      </c>
      <c r="D320">
        <v>0</v>
      </c>
      <c r="E320">
        <v>0</v>
      </c>
      <c r="F320">
        <v>0</v>
      </c>
      <c r="G320">
        <v>1783</v>
      </c>
    </row>
    <row r="321" spans="1:7" x14ac:dyDescent="0.2">
      <c r="A321" t="s">
        <v>205</v>
      </c>
      <c r="B321">
        <v>475</v>
      </c>
      <c r="C321">
        <v>0</v>
      </c>
      <c r="D321">
        <v>0</v>
      </c>
      <c r="E321">
        <v>0</v>
      </c>
      <c r="F321">
        <v>0</v>
      </c>
      <c r="G321">
        <v>475</v>
      </c>
    </row>
    <row r="322" spans="1:7" x14ac:dyDescent="0.2">
      <c r="A322" t="s">
        <v>206</v>
      </c>
      <c r="B322">
        <v>133</v>
      </c>
      <c r="C322">
        <v>0</v>
      </c>
      <c r="D322">
        <v>0</v>
      </c>
      <c r="E322">
        <v>755</v>
      </c>
      <c r="F322">
        <v>0</v>
      </c>
      <c r="G322">
        <v>888</v>
      </c>
    </row>
    <row r="323" spans="1:7" x14ac:dyDescent="0.2">
      <c r="A323" t="s">
        <v>207</v>
      </c>
      <c r="B323">
        <v>0</v>
      </c>
      <c r="C323">
        <v>0</v>
      </c>
      <c r="D323">
        <v>0</v>
      </c>
      <c r="E323">
        <v>726</v>
      </c>
      <c r="F323">
        <v>0</v>
      </c>
      <c r="G323">
        <v>726</v>
      </c>
    </row>
    <row r="324" spans="1:7" x14ac:dyDescent="0.2">
      <c r="A324" t="s">
        <v>208</v>
      </c>
      <c r="B324">
        <v>1325</v>
      </c>
      <c r="C324">
        <v>271</v>
      </c>
      <c r="D324">
        <v>171</v>
      </c>
      <c r="E324">
        <v>0</v>
      </c>
      <c r="F324">
        <v>0</v>
      </c>
      <c r="G324">
        <v>1767</v>
      </c>
    </row>
    <row r="325" spans="1:7" x14ac:dyDescent="0.2">
      <c r="A325" t="s">
        <v>209</v>
      </c>
      <c r="B325">
        <v>1431</v>
      </c>
      <c r="C325">
        <v>503</v>
      </c>
      <c r="D325">
        <v>0</v>
      </c>
      <c r="E325">
        <v>0</v>
      </c>
      <c r="F325">
        <v>0</v>
      </c>
      <c r="G325">
        <v>1934</v>
      </c>
    </row>
    <row r="326" spans="1:7" x14ac:dyDescent="0.2">
      <c r="A326" t="s">
        <v>210</v>
      </c>
      <c r="B326">
        <v>0</v>
      </c>
      <c r="C326">
        <v>0</v>
      </c>
      <c r="D326">
        <v>0</v>
      </c>
      <c r="E326">
        <v>636</v>
      </c>
      <c r="F326">
        <v>0</v>
      </c>
      <c r="G326">
        <v>636</v>
      </c>
    </row>
    <row r="327" spans="1:7" x14ac:dyDescent="0.2">
      <c r="A327" t="s">
        <v>211</v>
      </c>
      <c r="B327">
        <v>651</v>
      </c>
      <c r="C327">
        <v>0</v>
      </c>
      <c r="D327">
        <v>0</v>
      </c>
      <c r="E327">
        <v>0</v>
      </c>
      <c r="F327">
        <v>0</v>
      </c>
      <c r="G327">
        <v>651</v>
      </c>
    </row>
    <row r="328" spans="1:7" x14ac:dyDescent="0.2">
      <c r="A328" t="s">
        <v>212</v>
      </c>
      <c r="B328">
        <v>0</v>
      </c>
      <c r="C328">
        <v>0</v>
      </c>
      <c r="D328">
        <v>0</v>
      </c>
      <c r="E328">
        <v>838</v>
      </c>
      <c r="F328">
        <v>0</v>
      </c>
      <c r="G328">
        <v>838</v>
      </c>
    </row>
    <row r="329" spans="1:7" x14ac:dyDescent="0.2">
      <c r="A329" t="s">
        <v>213</v>
      </c>
      <c r="B329">
        <v>0</v>
      </c>
      <c r="C329">
        <v>0</v>
      </c>
      <c r="D329">
        <v>0</v>
      </c>
      <c r="E329">
        <v>545</v>
      </c>
      <c r="F329">
        <v>0</v>
      </c>
      <c r="G329">
        <v>545</v>
      </c>
    </row>
    <row r="330" spans="1:7" x14ac:dyDescent="0.2">
      <c r="A330" t="s">
        <v>214</v>
      </c>
      <c r="B330">
        <v>164</v>
      </c>
      <c r="C330">
        <v>0</v>
      </c>
      <c r="D330">
        <v>0</v>
      </c>
      <c r="E330">
        <v>1077</v>
      </c>
      <c r="F330">
        <v>0</v>
      </c>
      <c r="G330">
        <v>1241</v>
      </c>
    </row>
    <row r="331" spans="1:7" x14ac:dyDescent="0.2">
      <c r="A331" t="s">
        <v>215</v>
      </c>
      <c r="B331">
        <v>0</v>
      </c>
      <c r="C331">
        <v>0</v>
      </c>
      <c r="D331">
        <v>0</v>
      </c>
      <c r="E331">
        <v>339</v>
      </c>
      <c r="F331">
        <v>0</v>
      </c>
      <c r="G331">
        <v>339</v>
      </c>
    </row>
    <row r="332" spans="1:7" x14ac:dyDescent="0.2">
      <c r="A332" t="s">
        <v>216</v>
      </c>
      <c r="B332">
        <v>93</v>
      </c>
      <c r="C332">
        <v>0</v>
      </c>
      <c r="D332">
        <v>465</v>
      </c>
      <c r="E332">
        <v>410</v>
      </c>
      <c r="F332">
        <v>0</v>
      </c>
      <c r="G332">
        <v>968</v>
      </c>
    </row>
    <row r="333" spans="1:7" x14ac:dyDescent="0.2">
      <c r="A333" t="s">
        <v>217</v>
      </c>
      <c r="B333">
        <v>0</v>
      </c>
      <c r="C333">
        <v>0</v>
      </c>
      <c r="D333">
        <v>0</v>
      </c>
      <c r="E333">
        <v>773</v>
      </c>
      <c r="F333">
        <v>0</v>
      </c>
      <c r="G333">
        <v>773</v>
      </c>
    </row>
    <row r="334" spans="1:7" x14ac:dyDescent="0.2">
      <c r="A334" t="s">
        <v>218</v>
      </c>
      <c r="B334">
        <v>692</v>
      </c>
      <c r="C334">
        <v>293</v>
      </c>
      <c r="D334">
        <v>0</v>
      </c>
      <c r="E334">
        <v>324</v>
      </c>
      <c r="F334">
        <v>0</v>
      </c>
      <c r="G334">
        <v>1309</v>
      </c>
    </row>
    <row r="335" spans="1:7" x14ac:dyDescent="0.2">
      <c r="A335" t="s">
        <v>219</v>
      </c>
      <c r="B335">
        <v>241</v>
      </c>
      <c r="C335">
        <v>886</v>
      </c>
      <c r="D335">
        <v>0</v>
      </c>
      <c r="E335">
        <v>1002</v>
      </c>
      <c r="F335">
        <v>0</v>
      </c>
      <c r="G335">
        <v>2129</v>
      </c>
    </row>
    <row r="336" spans="1:7" x14ac:dyDescent="0.2">
      <c r="A336" t="s">
        <v>513</v>
      </c>
      <c r="B336">
        <v>85</v>
      </c>
      <c r="C336">
        <v>0</v>
      </c>
      <c r="D336">
        <v>0</v>
      </c>
      <c r="E336">
        <v>951</v>
      </c>
      <c r="F336">
        <v>0</v>
      </c>
      <c r="G336">
        <v>1036</v>
      </c>
    </row>
    <row r="337" spans="1:7" x14ac:dyDescent="0.2">
      <c r="A337" t="s">
        <v>220</v>
      </c>
      <c r="B337">
        <v>99</v>
      </c>
      <c r="C337">
        <v>0</v>
      </c>
      <c r="D337">
        <v>0</v>
      </c>
      <c r="E337">
        <v>407</v>
      </c>
      <c r="F337">
        <v>0</v>
      </c>
      <c r="G337">
        <v>506</v>
      </c>
    </row>
    <row r="338" spans="1:7" x14ac:dyDescent="0.2">
      <c r="A338" t="s">
        <v>934</v>
      </c>
      <c r="B338">
        <v>68</v>
      </c>
      <c r="C338">
        <v>0</v>
      </c>
      <c r="D338">
        <v>0</v>
      </c>
      <c r="E338">
        <v>790</v>
      </c>
      <c r="F338">
        <v>0</v>
      </c>
      <c r="G338">
        <v>858</v>
      </c>
    </row>
    <row r="339" spans="1:7" x14ac:dyDescent="0.2">
      <c r="A339" t="s">
        <v>221</v>
      </c>
      <c r="B339">
        <v>1321</v>
      </c>
      <c r="C339">
        <v>1348</v>
      </c>
      <c r="D339">
        <v>0</v>
      </c>
      <c r="E339">
        <v>0</v>
      </c>
      <c r="F339">
        <v>0</v>
      </c>
      <c r="G339">
        <v>2669</v>
      </c>
    </row>
    <row r="340" spans="1:7" x14ac:dyDescent="0.2">
      <c r="A340" t="s">
        <v>222</v>
      </c>
      <c r="B340">
        <v>0</v>
      </c>
      <c r="C340">
        <v>0</v>
      </c>
      <c r="D340">
        <v>0</v>
      </c>
      <c r="E340">
        <v>434</v>
      </c>
      <c r="F340">
        <v>0</v>
      </c>
      <c r="G340">
        <v>434</v>
      </c>
    </row>
    <row r="341" spans="1:7" x14ac:dyDescent="0.2">
      <c r="A341" t="s">
        <v>223</v>
      </c>
      <c r="B341">
        <v>309</v>
      </c>
      <c r="C341">
        <v>0</v>
      </c>
      <c r="D341">
        <v>0</v>
      </c>
      <c r="E341">
        <v>0</v>
      </c>
      <c r="F341">
        <v>0</v>
      </c>
      <c r="G341">
        <v>309</v>
      </c>
    </row>
    <row r="342" spans="1:7" x14ac:dyDescent="0.2">
      <c r="A342" t="s">
        <v>224</v>
      </c>
      <c r="B342">
        <v>0</v>
      </c>
      <c r="C342">
        <v>0</v>
      </c>
      <c r="D342">
        <v>0</v>
      </c>
      <c r="E342">
        <v>823</v>
      </c>
      <c r="F342">
        <v>0</v>
      </c>
      <c r="G342">
        <v>823</v>
      </c>
    </row>
    <row r="343" spans="1:7" x14ac:dyDescent="0.2">
      <c r="A343" t="s">
        <v>225</v>
      </c>
      <c r="B343">
        <v>0</v>
      </c>
      <c r="C343">
        <v>0</v>
      </c>
      <c r="D343">
        <v>0</v>
      </c>
      <c r="E343">
        <v>494</v>
      </c>
      <c r="F343">
        <v>0</v>
      </c>
      <c r="G343">
        <v>494</v>
      </c>
    </row>
    <row r="344" spans="1:7" x14ac:dyDescent="0.2">
      <c r="A344" t="s">
        <v>226</v>
      </c>
      <c r="B344">
        <v>786</v>
      </c>
      <c r="C344">
        <v>0</v>
      </c>
      <c r="D344">
        <v>1835</v>
      </c>
      <c r="E344">
        <v>0</v>
      </c>
      <c r="F344">
        <v>0</v>
      </c>
      <c r="G344">
        <v>2621</v>
      </c>
    </row>
    <row r="345" spans="1:7" x14ac:dyDescent="0.2">
      <c r="A345" t="s">
        <v>227</v>
      </c>
      <c r="B345">
        <v>858</v>
      </c>
      <c r="C345">
        <v>0</v>
      </c>
      <c r="D345">
        <v>1459</v>
      </c>
      <c r="E345">
        <v>0</v>
      </c>
      <c r="F345">
        <v>0</v>
      </c>
      <c r="G345">
        <v>2317</v>
      </c>
    </row>
    <row r="346" spans="1:7" x14ac:dyDescent="0.2">
      <c r="A346" t="s">
        <v>228</v>
      </c>
      <c r="B346">
        <v>0</v>
      </c>
      <c r="C346">
        <v>0</v>
      </c>
      <c r="D346">
        <v>0</v>
      </c>
      <c r="E346">
        <v>317</v>
      </c>
      <c r="F346">
        <v>0</v>
      </c>
      <c r="G346">
        <v>317</v>
      </c>
    </row>
    <row r="347" spans="1:7" x14ac:dyDescent="0.2">
      <c r="A347" t="s">
        <v>229</v>
      </c>
      <c r="B347">
        <v>787</v>
      </c>
      <c r="C347">
        <v>0</v>
      </c>
      <c r="D347">
        <v>0</v>
      </c>
      <c r="E347">
        <v>0</v>
      </c>
      <c r="F347">
        <v>0</v>
      </c>
      <c r="G347">
        <v>787</v>
      </c>
    </row>
    <row r="348" spans="1:7" x14ac:dyDescent="0.2">
      <c r="A348" t="s">
        <v>935</v>
      </c>
      <c r="B348">
        <v>251</v>
      </c>
      <c r="C348">
        <v>0</v>
      </c>
      <c r="D348">
        <v>0</v>
      </c>
      <c r="E348">
        <v>0</v>
      </c>
      <c r="F348">
        <v>0</v>
      </c>
      <c r="G348">
        <v>251</v>
      </c>
    </row>
    <row r="349" spans="1:7" x14ac:dyDescent="0.2">
      <c r="A349" t="s">
        <v>231</v>
      </c>
      <c r="B349">
        <v>0</v>
      </c>
      <c r="C349">
        <v>0</v>
      </c>
      <c r="D349">
        <v>0</v>
      </c>
      <c r="E349">
        <v>400</v>
      </c>
      <c r="F349">
        <v>0</v>
      </c>
      <c r="G349">
        <v>400</v>
      </c>
    </row>
    <row r="350" spans="1:7" x14ac:dyDescent="0.2">
      <c r="A350" t="s">
        <v>232</v>
      </c>
      <c r="B350">
        <v>0</v>
      </c>
      <c r="C350">
        <v>0</v>
      </c>
      <c r="D350">
        <v>0</v>
      </c>
      <c r="E350">
        <v>536</v>
      </c>
      <c r="F350">
        <v>0</v>
      </c>
      <c r="G350">
        <v>536</v>
      </c>
    </row>
    <row r="351" spans="1:7" x14ac:dyDescent="0.2">
      <c r="A351" t="s">
        <v>233</v>
      </c>
      <c r="B351">
        <v>246</v>
      </c>
      <c r="C351">
        <v>0</v>
      </c>
      <c r="D351">
        <v>78</v>
      </c>
      <c r="E351">
        <v>342</v>
      </c>
      <c r="F351">
        <v>0</v>
      </c>
      <c r="G351">
        <v>666</v>
      </c>
    </row>
    <row r="352" spans="1:7" x14ac:dyDescent="0.2">
      <c r="A352" t="s">
        <v>234</v>
      </c>
      <c r="B352">
        <v>69</v>
      </c>
      <c r="C352">
        <v>0</v>
      </c>
      <c r="D352">
        <v>0</v>
      </c>
      <c r="E352">
        <v>59</v>
      </c>
      <c r="F352">
        <v>0</v>
      </c>
      <c r="G352">
        <v>128</v>
      </c>
    </row>
    <row r="353" spans="1:7" x14ac:dyDescent="0.2">
      <c r="A353" t="s">
        <v>558</v>
      </c>
      <c r="B353">
        <v>1476</v>
      </c>
      <c r="C353">
        <v>823</v>
      </c>
      <c r="D353">
        <v>0</v>
      </c>
      <c r="E353">
        <v>0</v>
      </c>
      <c r="F353">
        <v>0</v>
      </c>
      <c r="G353">
        <v>2299</v>
      </c>
    </row>
    <row r="354" spans="1:7" x14ac:dyDescent="0.2">
      <c r="A354" t="s">
        <v>235</v>
      </c>
      <c r="B354">
        <v>419</v>
      </c>
      <c r="C354">
        <v>0</v>
      </c>
      <c r="D354">
        <v>587</v>
      </c>
      <c r="E354">
        <v>207</v>
      </c>
      <c r="F354">
        <v>0</v>
      </c>
      <c r="G354">
        <v>1213</v>
      </c>
    </row>
    <row r="355" spans="1:7" x14ac:dyDescent="0.2">
      <c r="A355" t="s">
        <v>236</v>
      </c>
      <c r="B355">
        <v>235</v>
      </c>
      <c r="C355">
        <v>0</v>
      </c>
      <c r="D355">
        <v>0</v>
      </c>
      <c r="E355">
        <v>348</v>
      </c>
      <c r="F355">
        <v>0</v>
      </c>
      <c r="G355">
        <v>583</v>
      </c>
    </row>
    <row r="356" spans="1:7" x14ac:dyDescent="0.2">
      <c r="A356" t="s">
        <v>237</v>
      </c>
      <c r="B356">
        <v>1306</v>
      </c>
      <c r="C356">
        <v>458</v>
      </c>
      <c r="D356">
        <v>201</v>
      </c>
      <c r="E356">
        <v>0</v>
      </c>
      <c r="F356">
        <v>0</v>
      </c>
      <c r="G356">
        <v>1965</v>
      </c>
    </row>
    <row r="357" spans="1:7" x14ac:dyDescent="0.2">
      <c r="A357" t="s">
        <v>1012</v>
      </c>
      <c r="B357">
        <v>0</v>
      </c>
      <c r="C357">
        <v>0</v>
      </c>
      <c r="D357">
        <v>0</v>
      </c>
      <c r="E357">
        <v>616</v>
      </c>
      <c r="F357">
        <v>0</v>
      </c>
      <c r="G357">
        <v>616</v>
      </c>
    </row>
    <row r="358" spans="1:7" x14ac:dyDescent="0.2">
      <c r="A358" t="s">
        <v>238</v>
      </c>
      <c r="B358">
        <v>35</v>
      </c>
      <c r="C358">
        <v>0</v>
      </c>
      <c r="D358">
        <v>0</v>
      </c>
      <c r="E358">
        <v>0</v>
      </c>
      <c r="F358">
        <v>0</v>
      </c>
      <c r="G358">
        <v>35</v>
      </c>
    </row>
    <row r="359" spans="1:7" x14ac:dyDescent="0.2">
      <c r="A359" t="s">
        <v>1029</v>
      </c>
      <c r="B359">
        <v>877</v>
      </c>
      <c r="C359">
        <v>0</v>
      </c>
      <c r="D359">
        <v>1468</v>
      </c>
      <c r="E359">
        <v>0</v>
      </c>
      <c r="F359">
        <v>0</v>
      </c>
      <c r="G359">
        <v>2345</v>
      </c>
    </row>
    <row r="360" spans="1:7" x14ac:dyDescent="0.2">
      <c r="A360" t="s">
        <v>239</v>
      </c>
      <c r="B360">
        <v>70</v>
      </c>
      <c r="C360">
        <v>0</v>
      </c>
      <c r="D360">
        <v>0</v>
      </c>
      <c r="E360">
        <v>275</v>
      </c>
      <c r="F360">
        <v>0</v>
      </c>
      <c r="G360">
        <v>345</v>
      </c>
    </row>
    <row r="361" spans="1:7" x14ac:dyDescent="0.2">
      <c r="A361" t="s">
        <v>821</v>
      </c>
      <c r="B361">
        <v>658</v>
      </c>
      <c r="C361">
        <v>1099</v>
      </c>
      <c r="D361">
        <v>0</v>
      </c>
      <c r="E361">
        <v>367</v>
      </c>
      <c r="F361">
        <v>0</v>
      </c>
      <c r="G361">
        <v>2124</v>
      </c>
    </row>
    <row r="362" spans="1:7" x14ac:dyDescent="0.2">
      <c r="A362" t="s">
        <v>240</v>
      </c>
      <c r="B362">
        <v>827</v>
      </c>
      <c r="C362">
        <v>0</v>
      </c>
      <c r="D362">
        <v>1336</v>
      </c>
      <c r="E362">
        <v>0</v>
      </c>
      <c r="F362">
        <v>0</v>
      </c>
      <c r="G362">
        <v>2163</v>
      </c>
    </row>
    <row r="363" spans="1:7" x14ac:dyDescent="0.2">
      <c r="A363" t="s">
        <v>241</v>
      </c>
      <c r="B363">
        <v>0</v>
      </c>
      <c r="C363">
        <v>0</v>
      </c>
      <c r="D363">
        <v>0</v>
      </c>
      <c r="E363">
        <v>301</v>
      </c>
      <c r="F363">
        <v>0</v>
      </c>
      <c r="G363">
        <v>301</v>
      </c>
    </row>
    <row r="364" spans="1:7" x14ac:dyDescent="0.2">
      <c r="A364" t="s">
        <v>242</v>
      </c>
      <c r="B364">
        <v>854</v>
      </c>
      <c r="C364">
        <v>0</v>
      </c>
      <c r="D364">
        <v>1079</v>
      </c>
      <c r="E364">
        <v>0</v>
      </c>
      <c r="F364">
        <v>0</v>
      </c>
      <c r="G364">
        <v>1933</v>
      </c>
    </row>
    <row r="365" spans="1:7" x14ac:dyDescent="0.2">
      <c r="A365" t="s">
        <v>243</v>
      </c>
      <c r="B365">
        <v>0</v>
      </c>
      <c r="C365">
        <v>0</v>
      </c>
      <c r="D365">
        <v>0</v>
      </c>
      <c r="E365">
        <v>368</v>
      </c>
      <c r="F365">
        <v>0</v>
      </c>
      <c r="G365">
        <v>368</v>
      </c>
    </row>
    <row r="366" spans="1:7" x14ac:dyDescent="0.2">
      <c r="A366" t="s">
        <v>244</v>
      </c>
      <c r="B366">
        <v>847</v>
      </c>
      <c r="C366">
        <v>0</v>
      </c>
      <c r="D366">
        <v>1249</v>
      </c>
      <c r="E366">
        <v>0</v>
      </c>
      <c r="F366">
        <v>0</v>
      </c>
      <c r="G366">
        <v>2096</v>
      </c>
    </row>
    <row r="367" spans="1:7" x14ac:dyDescent="0.2">
      <c r="A367" t="s">
        <v>245</v>
      </c>
      <c r="B367">
        <v>62</v>
      </c>
      <c r="C367">
        <v>0</v>
      </c>
      <c r="D367">
        <v>0</v>
      </c>
      <c r="E367">
        <v>0</v>
      </c>
      <c r="F367">
        <v>0</v>
      </c>
      <c r="G367">
        <v>62</v>
      </c>
    </row>
    <row r="368" spans="1:7" x14ac:dyDescent="0.2">
      <c r="A368" t="s">
        <v>246</v>
      </c>
      <c r="B368">
        <v>852</v>
      </c>
      <c r="C368">
        <v>0</v>
      </c>
      <c r="D368">
        <v>459</v>
      </c>
      <c r="E368">
        <v>0</v>
      </c>
      <c r="F368">
        <v>0</v>
      </c>
      <c r="G368">
        <v>1311</v>
      </c>
    </row>
    <row r="369" spans="1:7" x14ac:dyDescent="0.2">
      <c r="A369" t="s">
        <v>247</v>
      </c>
      <c r="B369">
        <v>0</v>
      </c>
      <c r="C369">
        <v>0</v>
      </c>
      <c r="D369">
        <v>0</v>
      </c>
      <c r="E369">
        <v>595</v>
      </c>
      <c r="F369">
        <v>0</v>
      </c>
      <c r="G369">
        <v>595</v>
      </c>
    </row>
    <row r="370" spans="1:7" x14ac:dyDescent="0.2">
      <c r="A370" t="s">
        <v>248</v>
      </c>
      <c r="B370">
        <v>245</v>
      </c>
      <c r="C370">
        <v>0</v>
      </c>
      <c r="D370">
        <v>0</v>
      </c>
      <c r="E370">
        <v>124</v>
      </c>
      <c r="F370">
        <v>0</v>
      </c>
      <c r="G370">
        <v>369</v>
      </c>
    </row>
    <row r="371" spans="1:7" x14ac:dyDescent="0.2">
      <c r="A371" t="s">
        <v>249</v>
      </c>
      <c r="B371">
        <v>48</v>
      </c>
      <c r="C371">
        <v>0</v>
      </c>
      <c r="D371">
        <v>0</v>
      </c>
      <c r="E371">
        <v>408</v>
      </c>
      <c r="F371">
        <v>0</v>
      </c>
      <c r="G371">
        <v>456</v>
      </c>
    </row>
    <row r="372" spans="1:7" x14ac:dyDescent="0.2">
      <c r="A372" t="s">
        <v>250</v>
      </c>
      <c r="B372">
        <v>880</v>
      </c>
      <c r="C372">
        <v>0</v>
      </c>
      <c r="D372">
        <v>272</v>
      </c>
      <c r="E372">
        <v>0</v>
      </c>
      <c r="F372">
        <v>0</v>
      </c>
      <c r="G372">
        <v>1152</v>
      </c>
    </row>
    <row r="373" spans="1:7" x14ac:dyDescent="0.2">
      <c r="A373" t="s">
        <v>251</v>
      </c>
      <c r="B373">
        <v>476</v>
      </c>
      <c r="C373">
        <v>0</v>
      </c>
      <c r="D373">
        <v>0</v>
      </c>
      <c r="E373">
        <v>0</v>
      </c>
      <c r="F373">
        <v>0</v>
      </c>
      <c r="G373">
        <v>476</v>
      </c>
    </row>
    <row r="374" spans="1:7" x14ac:dyDescent="0.2">
      <c r="A374" t="s">
        <v>252</v>
      </c>
      <c r="B374">
        <v>1521</v>
      </c>
      <c r="C374">
        <v>479</v>
      </c>
      <c r="D374">
        <v>0</v>
      </c>
      <c r="E374">
        <v>0</v>
      </c>
      <c r="F374">
        <v>0</v>
      </c>
      <c r="G374">
        <v>2000</v>
      </c>
    </row>
    <row r="375" spans="1:7" x14ac:dyDescent="0.2">
      <c r="A375" t="s">
        <v>253</v>
      </c>
      <c r="B375">
        <v>1468</v>
      </c>
      <c r="C375">
        <v>1093</v>
      </c>
      <c r="D375">
        <v>0</v>
      </c>
      <c r="E375">
        <v>0</v>
      </c>
      <c r="F375">
        <v>0</v>
      </c>
      <c r="G375">
        <v>2561</v>
      </c>
    </row>
    <row r="376" spans="1:7" x14ac:dyDescent="0.2">
      <c r="A376" t="s">
        <v>254</v>
      </c>
      <c r="B376">
        <v>0</v>
      </c>
      <c r="C376">
        <v>0</v>
      </c>
      <c r="D376">
        <v>0</v>
      </c>
      <c r="E376">
        <v>478</v>
      </c>
      <c r="F376">
        <v>0</v>
      </c>
      <c r="G376">
        <v>478</v>
      </c>
    </row>
    <row r="377" spans="1:7" x14ac:dyDescent="0.2">
      <c r="A377" t="s">
        <v>255</v>
      </c>
      <c r="B377">
        <v>43</v>
      </c>
      <c r="C377">
        <v>0</v>
      </c>
      <c r="D377">
        <v>0</v>
      </c>
      <c r="E377">
        <v>503</v>
      </c>
      <c r="F377">
        <v>0</v>
      </c>
      <c r="G377">
        <v>546</v>
      </c>
    </row>
    <row r="378" spans="1:7" x14ac:dyDescent="0.2">
      <c r="A378" t="s">
        <v>473</v>
      </c>
      <c r="B378">
        <v>43</v>
      </c>
      <c r="C378">
        <v>0</v>
      </c>
      <c r="D378">
        <v>0</v>
      </c>
      <c r="E378">
        <v>503</v>
      </c>
      <c r="F378">
        <v>0</v>
      </c>
      <c r="G378">
        <v>546</v>
      </c>
    </row>
    <row r="379" spans="1:7" x14ac:dyDescent="0.2">
      <c r="A379" t="s">
        <v>256</v>
      </c>
      <c r="B379">
        <v>775</v>
      </c>
      <c r="C379">
        <v>0</v>
      </c>
      <c r="D379">
        <v>0</v>
      </c>
      <c r="E379">
        <v>0</v>
      </c>
      <c r="F379">
        <v>0</v>
      </c>
      <c r="G379">
        <v>775</v>
      </c>
    </row>
    <row r="380" spans="1:7" x14ac:dyDescent="0.2">
      <c r="A380" t="s">
        <v>257</v>
      </c>
      <c r="B380">
        <v>161</v>
      </c>
      <c r="C380">
        <v>0</v>
      </c>
      <c r="D380">
        <v>0</v>
      </c>
      <c r="E380">
        <v>199</v>
      </c>
      <c r="F380">
        <v>0</v>
      </c>
      <c r="G380">
        <v>360</v>
      </c>
    </row>
    <row r="381" spans="1:7" x14ac:dyDescent="0.2">
      <c r="A381" t="s">
        <v>258</v>
      </c>
      <c r="B381">
        <v>1321</v>
      </c>
      <c r="C381">
        <v>1335</v>
      </c>
      <c r="D381">
        <v>0</v>
      </c>
      <c r="E381">
        <v>0</v>
      </c>
      <c r="F381">
        <v>0</v>
      </c>
      <c r="G381">
        <v>2656</v>
      </c>
    </row>
    <row r="382" spans="1:7" x14ac:dyDescent="0.2">
      <c r="A382" t="s">
        <v>259</v>
      </c>
      <c r="B382">
        <v>645</v>
      </c>
      <c r="C382">
        <v>0</v>
      </c>
      <c r="D382">
        <v>1231</v>
      </c>
      <c r="E382">
        <v>18</v>
      </c>
      <c r="F382">
        <v>0</v>
      </c>
      <c r="G382">
        <v>1894</v>
      </c>
    </row>
    <row r="383" spans="1:7" x14ac:dyDescent="0.2">
      <c r="A383" t="s">
        <v>260</v>
      </c>
      <c r="B383">
        <v>1443</v>
      </c>
      <c r="C383">
        <v>1183</v>
      </c>
      <c r="D383">
        <v>0</v>
      </c>
      <c r="E383">
        <v>0</v>
      </c>
      <c r="F383">
        <v>0</v>
      </c>
      <c r="G383">
        <v>2626</v>
      </c>
    </row>
    <row r="384" spans="1:7" x14ac:dyDescent="0.2">
      <c r="A384" t="s">
        <v>261</v>
      </c>
      <c r="B384">
        <v>852</v>
      </c>
      <c r="C384">
        <v>0</v>
      </c>
      <c r="D384">
        <v>1371</v>
      </c>
      <c r="E384">
        <v>0</v>
      </c>
      <c r="F384">
        <v>0</v>
      </c>
      <c r="G384">
        <v>2223</v>
      </c>
    </row>
    <row r="385" spans="1:7" x14ac:dyDescent="0.2">
      <c r="A385" t="s">
        <v>489</v>
      </c>
      <c r="B385">
        <v>0</v>
      </c>
      <c r="C385">
        <v>0</v>
      </c>
      <c r="D385">
        <v>0</v>
      </c>
      <c r="E385">
        <v>18</v>
      </c>
      <c r="F385">
        <v>0</v>
      </c>
      <c r="G385">
        <v>18</v>
      </c>
    </row>
    <row r="386" spans="1:7" x14ac:dyDescent="0.2">
      <c r="A386" t="s">
        <v>262</v>
      </c>
      <c r="B386">
        <v>0</v>
      </c>
      <c r="C386">
        <v>0</v>
      </c>
      <c r="D386">
        <v>0</v>
      </c>
      <c r="E386">
        <v>420</v>
      </c>
      <c r="F386">
        <v>0</v>
      </c>
      <c r="G386">
        <v>420</v>
      </c>
    </row>
    <row r="387" spans="1:7" x14ac:dyDescent="0.2">
      <c r="A387" t="s">
        <v>263</v>
      </c>
      <c r="B387">
        <v>0</v>
      </c>
      <c r="C387">
        <v>0</v>
      </c>
      <c r="D387">
        <v>0</v>
      </c>
      <c r="E387">
        <v>919</v>
      </c>
      <c r="F387">
        <v>0</v>
      </c>
      <c r="G387">
        <v>919</v>
      </c>
    </row>
    <row r="388" spans="1:7" x14ac:dyDescent="0.2">
      <c r="A388" t="s">
        <v>264</v>
      </c>
      <c r="B388">
        <v>847</v>
      </c>
      <c r="C388">
        <v>0</v>
      </c>
      <c r="D388">
        <v>1415</v>
      </c>
      <c r="E388">
        <v>0</v>
      </c>
      <c r="F388">
        <v>0</v>
      </c>
      <c r="G388">
        <v>2262</v>
      </c>
    </row>
    <row r="389" spans="1:7" x14ac:dyDescent="0.2">
      <c r="A389" t="s">
        <v>265</v>
      </c>
      <c r="B389">
        <v>0</v>
      </c>
      <c r="C389">
        <v>0</v>
      </c>
      <c r="D389">
        <v>0</v>
      </c>
      <c r="E389">
        <v>844</v>
      </c>
      <c r="F389">
        <v>0</v>
      </c>
      <c r="G389">
        <v>844</v>
      </c>
    </row>
    <row r="390" spans="1:7" x14ac:dyDescent="0.2">
      <c r="A390" t="s">
        <v>266</v>
      </c>
      <c r="B390">
        <v>934</v>
      </c>
      <c r="C390">
        <v>0</v>
      </c>
      <c r="D390">
        <v>1376</v>
      </c>
      <c r="E390">
        <v>0</v>
      </c>
      <c r="F390">
        <v>0</v>
      </c>
      <c r="G390">
        <v>2310</v>
      </c>
    </row>
    <row r="391" spans="1:7" x14ac:dyDescent="0.2">
      <c r="A391" t="s">
        <v>267</v>
      </c>
      <c r="B391">
        <v>158</v>
      </c>
      <c r="C391">
        <v>0</v>
      </c>
      <c r="D391">
        <v>0</v>
      </c>
      <c r="E391">
        <v>0</v>
      </c>
      <c r="F391">
        <v>0</v>
      </c>
      <c r="G391">
        <v>158</v>
      </c>
    </row>
    <row r="392" spans="1:7" x14ac:dyDescent="0.2">
      <c r="A392" t="s">
        <v>268</v>
      </c>
      <c r="B392">
        <v>0</v>
      </c>
      <c r="C392">
        <v>0</v>
      </c>
      <c r="D392">
        <v>0</v>
      </c>
      <c r="E392">
        <v>773</v>
      </c>
      <c r="F392">
        <v>0</v>
      </c>
      <c r="G392">
        <v>773</v>
      </c>
    </row>
    <row r="393" spans="1:7" x14ac:dyDescent="0.2">
      <c r="A393" t="s">
        <v>269</v>
      </c>
      <c r="B393">
        <v>1449</v>
      </c>
      <c r="C393">
        <v>0</v>
      </c>
      <c r="D393">
        <v>0</v>
      </c>
      <c r="E393">
        <v>0</v>
      </c>
      <c r="F393">
        <v>0</v>
      </c>
      <c r="G393">
        <v>1449</v>
      </c>
    </row>
    <row r="394" spans="1:7" x14ac:dyDescent="0.2">
      <c r="A394" t="s">
        <v>270</v>
      </c>
      <c r="B394">
        <v>0</v>
      </c>
      <c r="C394">
        <v>0</v>
      </c>
      <c r="D394">
        <v>0</v>
      </c>
      <c r="E394">
        <v>1064</v>
      </c>
      <c r="F394">
        <v>0</v>
      </c>
      <c r="G394">
        <v>1064</v>
      </c>
    </row>
    <row r="395" spans="1:7" x14ac:dyDescent="0.2">
      <c r="A395" t="s">
        <v>271</v>
      </c>
      <c r="B395">
        <v>857</v>
      </c>
      <c r="C395">
        <v>0</v>
      </c>
      <c r="D395">
        <v>802</v>
      </c>
      <c r="E395">
        <v>0</v>
      </c>
      <c r="F395">
        <v>0</v>
      </c>
      <c r="G395">
        <v>1659</v>
      </c>
    </row>
    <row r="396" spans="1:7" x14ac:dyDescent="0.2">
      <c r="A396" t="s">
        <v>519</v>
      </c>
      <c r="B396">
        <v>1442</v>
      </c>
      <c r="C396">
        <v>0</v>
      </c>
      <c r="D396">
        <v>0</v>
      </c>
      <c r="E396">
        <v>0</v>
      </c>
      <c r="F396">
        <v>0</v>
      </c>
      <c r="G396">
        <v>1442</v>
      </c>
    </row>
    <row r="397" spans="1:7" x14ac:dyDescent="0.2">
      <c r="A397" t="s">
        <v>272</v>
      </c>
      <c r="B397">
        <v>1403</v>
      </c>
      <c r="C397">
        <v>0</v>
      </c>
      <c r="D397">
        <v>0</v>
      </c>
      <c r="E397">
        <v>0</v>
      </c>
      <c r="F397">
        <v>0</v>
      </c>
      <c r="G397">
        <v>1403</v>
      </c>
    </row>
    <row r="398" spans="1:7" x14ac:dyDescent="0.2">
      <c r="A398" t="s">
        <v>273</v>
      </c>
      <c r="B398">
        <v>58</v>
      </c>
      <c r="C398">
        <v>0</v>
      </c>
      <c r="D398">
        <v>0</v>
      </c>
      <c r="E398">
        <v>873</v>
      </c>
      <c r="F398">
        <v>0</v>
      </c>
      <c r="G398">
        <v>931</v>
      </c>
    </row>
    <row r="399" spans="1:7" x14ac:dyDescent="0.2">
      <c r="A399" t="s">
        <v>274</v>
      </c>
      <c r="B399">
        <v>447</v>
      </c>
      <c r="C399">
        <v>0</v>
      </c>
      <c r="D399">
        <v>0</v>
      </c>
      <c r="E399">
        <v>0</v>
      </c>
      <c r="F399">
        <v>0</v>
      </c>
      <c r="G399">
        <v>447</v>
      </c>
    </row>
    <row r="400" spans="1:7" x14ac:dyDescent="0.2">
      <c r="A400" t="s">
        <v>275</v>
      </c>
      <c r="B400">
        <v>178</v>
      </c>
      <c r="C400">
        <v>0</v>
      </c>
      <c r="D400">
        <v>519</v>
      </c>
      <c r="E400">
        <v>377</v>
      </c>
      <c r="F400">
        <v>0</v>
      </c>
      <c r="G400">
        <v>1074</v>
      </c>
    </row>
    <row r="401" spans="1:7" x14ac:dyDescent="0.2">
      <c r="A401" t="s">
        <v>276</v>
      </c>
      <c r="B401">
        <v>683</v>
      </c>
      <c r="C401">
        <v>1433</v>
      </c>
      <c r="D401">
        <v>0</v>
      </c>
      <c r="E401">
        <v>335</v>
      </c>
      <c r="F401">
        <v>0</v>
      </c>
      <c r="G401">
        <v>2451</v>
      </c>
    </row>
    <row r="402" spans="1:7" x14ac:dyDescent="0.2">
      <c r="A402" t="s">
        <v>277</v>
      </c>
      <c r="B402">
        <v>847</v>
      </c>
      <c r="C402">
        <v>0</v>
      </c>
      <c r="D402">
        <v>250</v>
      </c>
      <c r="E402">
        <v>0</v>
      </c>
      <c r="F402">
        <v>0</v>
      </c>
      <c r="G402">
        <v>1097</v>
      </c>
    </row>
    <row r="403" spans="1:7" x14ac:dyDescent="0.2">
      <c r="A403" t="s">
        <v>278</v>
      </c>
      <c r="B403">
        <v>245</v>
      </c>
      <c r="C403">
        <v>653</v>
      </c>
      <c r="D403">
        <v>0</v>
      </c>
      <c r="E403">
        <v>940</v>
      </c>
      <c r="F403">
        <v>0</v>
      </c>
      <c r="G403">
        <v>1838</v>
      </c>
    </row>
    <row r="404" spans="1:7" x14ac:dyDescent="0.2">
      <c r="A404" t="s">
        <v>279</v>
      </c>
      <c r="B404">
        <v>691</v>
      </c>
      <c r="C404">
        <v>0</v>
      </c>
      <c r="D404">
        <v>1384</v>
      </c>
      <c r="E404">
        <v>0</v>
      </c>
      <c r="F404">
        <v>0</v>
      </c>
      <c r="G404">
        <v>2075</v>
      </c>
    </row>
    <row r="405" spans="1:7" x14ac:dyDescent="0.2">
      <c r="A405" t="s">
        <v>280</v>
      </c>
      <c r="B405">
        <v>0</v>
      </c>
      <c r="C405">
        <v>0</v>
      </c>
      <c r="D405">
        <v>0</v>
      </c>
      <c r="E405">
        <v>324</v>
      </c>
      <c r="F405">
        <v>0</v>
      </c>
      <c r="G405">
        <v>324</v>
      </c>
    </row>
    <row r="406" spans="1:7" x14ac:dyDescent="0.2">
      <c r="A406" t="s">
        <v>281</v>
      </c>
      <c r="B406">
        <v>268</v>
      </c>
      <c r="C406">
        <v>0</v>
      </c>
      <c r="D406">
        <v>0</v>
      </c>
      <c r="E406">
        <v>0</v>
      </c>
      <c r="F406">
        <v>0</v>
      </c>
      <c r="G406">
        <v>268</v>
      </c>
    </row>
    <row r="407" spans="1:7" x14ac:dyDescent="0.2">
      <c r="A407" t="s">
        <v>282</v>
      </c>
      <c r="B407">
        <v>0</v>
      </c>
      <c r="C407">
        <v>0</v>
      </c>
      <c r="D407">
        <v>0</v>
      </c>
      <c r="E407">
        <v>267</v>
      </c>
      <c r="F407">
        <v>0</v>
      </c>
      <c r="G407">
        <v>267</v>
      </c>
    </row>
    <row r="408" spans="1:7" x14ac:dyDescent="0.2">
      <c r="A408" t="s">
        <v>938</v>
      </c>
      <c r="B408">
        <v>847</v>
      </c>
      <c r="C408">
        <v>0</v>
      </c>
      <c r="D408">
        <v>1422</v>
      </c>
      <c r="E408">
        <v>0</v>
      </c>
      <c r="F408">
        <v>0</v>
      </c>
      <c r="G408">
        <v>2269</v>
      </c>
    </row>
    <row r="409" spans="1:7" x14ac:dyDescent="0.2">
      <c r="A409" t="s">
        <v>1041</v>
      </c>
      <c r="B409">
        <v>1220</v>
      </c>
      <c r="C409">
        <v>362</v>
      </c>
      <c r="D409">
        <v>0</v>
      </c>
      <c r="E409">
        <v>0</v>
      </c>
      <c r="F409">
        <v>0</v>
      </c>
      <c r="G409">
        <v>1582</v>
      </c>
    </row>
    <row r="410" spans="1:7" x14ac:dyDescent="0.2">
      <c r="A410" t="s">
        <v>283</v>
      </c>
      <c r="B410">
        <v>46</v>
      </c>
      <c r="C410">
        <v>0</v>
      </c>
      <c r="D410">
        <v>0</v>
      </c>
      <c r="E410">
        <v>0</v>
      </c>
      <c r="F410">
        <v>0</v>
      </c>
      <c r="G410">
        <v>46</v>
      </c>
    </row>
    <row r="411" spans="1:7" x14ac:dyDescent="0.2">
      <c r="A411" t="s">
        <v>284</v>
      </c>
      <c r="B411">
        <v>1069</v>
      </c>
      <c r="C411">
        <v>400</v>
      </c>
      <c r="D411">
        <v>831</v>
      </c>
      <c r="E411">
        <v>0</v>
      </c>
      <c r="F411">
        <v>0</v>
      </c>
      <c r="G411">
        <v>2300</v>
      </c>
    </row>
    <row r="412" spans="1:7" x14ac:dyDescent="0.2">
      <c r="A412" t="s">
        <v>285</v>
      </c>
      <c r="B412">
        <v>0</v>
      </c>
      <c r="C412">
        <v>0</v>
      </c>
      <c r="D412">
        <v>0</v>
      </c>
      <c r="E412">
        <v>980</v>
      </c>
      <c r="F412">
        <v>0</v>
      </c>
      <c r="G412">
        <v>980</v>
      </c>
    </row>
    <row r="413" spans="1:7" x14ac:dyDescent="0.2">
      <c r="A413" t="s">
        <v>286</v>
      </c>
      <c r="B413">
        <v>1465</v>
      </c>
      <c r="C413">
        <v>1007</v>
      </c>
      <c r="D413">
        <v>0</v>
      </c>
      <c r="E413">
        <v>0</v>
      </c>
      <c r="F413">
        <v>0</v>
      </c>
      <c r="G413">
        <v>2472</v>
      </c>
    </row>
    <row r="414" spans="1:7" x14ac:dyDescent="0.2">
      <c r="A414" t="s">
        <v>287</v>
      </c>
      <c r="B414">
        <v>0</v>
      </c>
      <c r="C414">
        <v>0</v>
      </c>
      <c r="D414">
        <v>0</v>
      </c>
      <c r="E414">
        <v>8</v>
      </c>
      <c r="F414">
        <v>0</v>
      </c>
      <c r="G414">
        <v>8</v>
      </c>
    </row>
    <row r="415" spans="1:7" x14ac:dyDescent="0.2">
      <c r="A415" t="s">
        <v>288</v>
      </c>
      <c r="B415">
        <v>399</v>
      </c>
      <c r="C415">
        <v>0</v>
      </c>
      <c r="D415">
        <v>0</v>
      </c>
      <c r="E415">
        <v>0</v>
      </c>
      <c r="F415">
        <v>0</v>
      </c>
      <c r="G415">
        <v>399</v>
      </c>
    </row>
    <row r="416" spans="1:7" x14ac:dyDescent="0.2">
      <c r="A416" t="s">
        <v>289</v>
      </c>
      <c r="B416">
        <v>0</v>
      </c>
      <c r="C416">
        <v>0</v>
      </c>
      <c r="D416">
        <v>0</v>
      </c>
      <c r="E416">
        <v>37</v>
      </c>
      <c r="F416">
        <v>0</v>
      </c>
      <c r="G416">
        <v>37</v>
      </c>
    </row>
    <row r="417" spans="1:7" x14ac:dyDescent="0.2">
      <c r="A417" t="s">
        <v>290</v>
      </c>
      <c r="B417">
        <v>695</v>
      </c>
      <c r="C417">
        <v>0</v>
      </c>
      <c r="D417">
        <v>733</v>
      </c>
      <c r="E417">
        <v>0</v>
      </c>
      <c r="F417">
        <v>0</v>
      </c>
      <c r="G417">
        <v>1428</v>
      </c>
    </row>
    <row r="418" spans="1:7" x14ac:dyDescent="0.2">
      <c r="A418" t="s">
        <v>822</v>
      </c>
      <c r="B418">
        <v>63</v>
      </c>
      <c r="C418">
        <v>0</v>
      </c>
      <c r="D418">
        <v>0</v>
      </c>
      <c r="E418">
        <v>24</v>
      </c>
      <c r="F418">
        <v>0</v>
      </c>
      <c r="G418">
        <v>87</v>
      </c>
    </row>
    <row r="419" spans="1:7" x14ac:dyDescent="0.2">
      <c r="A419" t="s">
        <v>291</v>
      </c>
      <c r="B419">
        <v>308</v>
      </c>
      <c r="C419">
        <v>0</v>
      </c>
      <c r="D419">
        <v>570</v>
      </c>
      <c r="E419">
        <v>292</v>
      </c>
      <c r="F419">
        <v>0</v>
      </c>
      <c r="G419">
        <v>1170</v>
      </c>
    </row>
    <row r="420" spans="1:7" x14ac:dyDescent="0.2">
      <c r="A420" t="s">
        <v>292</v>
      </c>
      <c r="B420">
        <v>0</v>
      </c>
      <c r="C420">
        <v>0</v>
      </c>
      <c r="D420">
        <v>0</v>
      </c>
      <c r="E420">
        <v>727</v>
      </c>
      <c r="F420">
        <v>0</v>
      </c>
      <c r="G420">
        <v>727</v>
      </c>
    </row>
    <row r="421" spans="1:7" x14ac:dyDescent="0.2">
      <c r="A421" t="s">
        <v>293</v>
      </c>
      <c r="B421">
        <v>968</v>
      </c>
      <c r="C421">
        <v>0</v>
      </c>
      <c r="D421">
        <v>1083</v>
      </c>
      <c r="E421">
        <v>0</v>
      </c>
      <c r="F421">
        <v>0</v>
      </c>
      <c r="G421">
        <v>2051</v>
      </c>
    </row>
    <row r="422" spans="1:7" x14ac:dyDescent="0.2">
      <c r="A422" t="s">
        <v>967</v>
      </c>
      <c r="B422">
        <v>241</v>
      </c>
      <c r="C422">
        <v>0</v>
      </c>
      <c r="D422">
        <v>0</v>
      </c>
      <c r="E422">
        <v>353</v>
      </c>
      <c r="F422">
        <v>0</v>
      </c>
      <c r="G422">
        <v>594</v>
      </c>
    </row>
    <row r="423" spans="1:7" x14ac:dyDescent="0.2">
      <c r="A423" t="s">
        <v>294</v>
      </c>
      <c r="B423">
        <v>0</v>
      </c>
      <c r="C423">
        <v>0</v>
      </c>
      <c r="D423">
        <v>0</v>
      </c>
      <c r="E423">
        <v>417</v>
      </c>
      <c r="F423">
        <v>0</v>
      </c>
      <c r="G423">
        <v>417</v>
      </c>
    </row>
    <row r="424" spans="1:7" x14ac:dyDescent="0.2">
      <c r="A424" t="s">
        <v>295</v>
      </c>
      <c r="B424">
        <v>1511</v>
      </c>
      <c r="C424">
        <v>672</v>
      </c>
      <c r="D424">
        <v>0</v>
      </c>
      <c r="E424">
        <v>0</v>
      </c>
      <c r="F424">
        <v>0</v>
      </c>
      <c r="G424">
        <v>2183</v>
      </c>
    </row>
    <row r="425" spans="1:7" x14ac:dyDescent="0.2">
      <c r="A425" t="s">
        <v>588</v>
      </c>
      <c r="B425">
        <v>1015</v>
      </c>
      <c r="C425">
        <v>2364</v>
      </c>
      <c r="D425">
        <v>0</v>
      </c>
      <c r="E425">
        <v>0</v>
      </c>
      <c r="F425">
        <v>0</v>
      </c>
      <c r="G425">
        <v>3379</v>
      </c>
    </row>
    <row r="426" spans="1:7" x14ac:dyDescent="0.2">
      <c r="A426" t="s">
        <v>296</v>
      </c>
      <c r="B426">
        <v>849</v>
      </c>
      <c r="C426">
        <v>0</v>
      </c>
      <c r="D426">
        <v>914</v>
      </c>
      <c r="E426">
        <v>0</v>
      </c>
      <c r="F426">
        <v>0</v>
      </c>
      <c r="G426">
        <v>1763</v>
      </c>
    </row>
    <row r="427" spans="1:7" x14ac:dyDescent="0.2">
      <c r="A427" t="s">
        <v>297</v>
      </c>
      <c r="B427">
        <v>0</v>
      </c>
      <c r="C427">
        <v>0</v>
      </c>
      <c r="D427">
        <v>0</v>
      </c>
      <c r="E427">
        <v>1245</v>
      </c>
      <c r="F427">
        <v>0</v>
      </c>
      <c r="G427">
        <v>1245</v>
      </c>
    </row>
    <row r="428" spans="1:7" x14ac:dyDescent="0.2">
      <c r="A428" t="s">
        <v>298</v>
      </c>
      <c r="B428">
        <v>516</v>
      </c>
      <c r="C428">
        <v>0</v>
      </c>
      <c r="D428">
        <v>0</v>
      </c>
      <c r="E428">
        <v>0</v>
      </c>
      <c r="F428">
        <v>0</v>
      </c>
      <c r="G428">
        <v>516</v>
      </c>
    </row>
    <row r="429" spans="1:7" x14ac:dyDescent="0.2">
      <c r="A429" t="s">
        <v>299</v>
      </c>
      <c r="B429">
        <v>242</v>
      </c>
      <c r="C429">
        <v>0</v>
      </c>
      <c r="D429">
        <v>0</v>
      </c>
      <c r="E429">
        <v>340</v>
      </c>
      <c r="F429">
        <v>0</v>
      </c>
      <c r="G429">
        <v>582</v>
      </c>
    </row>
    <row r="430" spans="1:7" x14ac:dyDescent="0.2">
      <c r="A430" t="s">
        <v>300</v>
      </c>
      <c r="B430">
        <v>415</v>
      </c>
      <c r="C430">
        <v>0</v>
      </c>
      <c r="D430">
        <v>0</v>
      </c>
      <c r="E430">
        <v>0</v>
      </c>
      <c r="F430">
        <v>0</v>
      </c>
      <c r="G430">
        <v>415</v>
      </c>
    </row>
    <row r="431" spans="1:7" x14ac:dyDescent="0.2">
      <c r="A431" t="s">
        <v>1011</v>
      </c>
      <c r="B431">
        <v>847</v>
      </c>
      <c r="C431">
        <v>0</v>
      </c>
      <c r="D431">
        <v>243</v>
      </c>
      <c r="E431">
        <v>0</v>
      </c>
      <c r="F431">
        <v>0</v>
      </c>
      <c r="G431">
        <v>1090</v>
      </c>
    </row>
    <row r="432" spans="1:7" x14ac:dyDescent="0.2">
      <c r="A432" t="s">
        <v>301</v>
      </c>
      <c r="B432">
        <v>209</v>
      </c>
      <c r="C432">
        <v>0</v>
      </c>
      <c r="D432">
        <v>0</v>
      </c>
      <c r="E432">
        <v>0</v>
      </c>
      <c r="F432">
        <v>0</v>
      </c>
      <c r="G432">
        <v>209</v>
      </c>
    </row>
    <row r="433" spans="1:7" x14ac:dyDescent="0.2">
      <c r="A433" t="s">
        <v>302</v>
      </c>
      <c r="B433">
        <v>624</v>
      </c>
      <c r="C433">
        <v>813</v>
      </c>
      <c r="D433">
        <v>0</v>
      </c>
      <c r="E433">
        <v>409</v>
      </c>
      <c r="F433">
        <v>0</v>
      </c>
      <c r="G433">
        <v>1846</v>
      </c>
    </row>
    <row r="434" spans="1:7" x14ac:dyDescent="0.2">
      <c r="A434" t="s">
        <v>303</v>
      </c>
      <c r="B434">
        <v>68</v>
      </c>
      <c r="C434">
        <v>0</v>
      </c>
      <c r="D434">
        <v>72</v>
      </c>
      <c r="E434">
        <v>570</v>
      </c>
      <c r="F434">
        <v>0</v>
      </c>
      <c r="G434">
        <v>710</v>
      </c>
    </row>
    <row r="435" spans="1:7" x14ac:dyDescent="0.2">
      <c r="A435" t="s">
        <v>304</v>
      </c>
      <c r="B435">
        <v>164</v>
      </c>
      <c r="C435">
        <v>0</v>
      </c>
      <c r="D435">
        <v>0</v>
      </c>
      <c r="E435">
        <v>0</v>
      </c>
      <c r="F435">
        <v>0</v>
      </c>
      <c r="G435">
        <v>164</v>
      </c>
    </row>
    <row r="436" spans="1:7" x14ac:dyDescent="0.2">
      <c r="A436" t="s">
        <v>823</v>
      </c>
      <c r="B436">
        <v>74</v>
      </c>
      <c r="C436">
        <v>0</v>
      </c>
      <c r="D436">
        <v>0</v>
      </c>
      <c r="E436">
        <v>307</v>
      </c>
      <c r="F436">
        <v>0</v>
      </c>
      <c r="G436">
        <v>381</v>
      </c>
    </row>
    <row r="437" spans="1:7" x14ac:dyDescent="0.2">
      <c r="A437" t="s">
        <v>305</v>
      </c>
      <c r="B437">
        <v>72</v>
      </c>
      <c r="C437">
        <v>0</v>
      </c>
      <c r="D437">
        <v>0</v>
      </c>
      <c r="E437">
        <v>1107</v>
      </c>
      <c r="F437">
        <v>0</v>
      </c>
      <c r="G437">
        <v>1179</v>
      </c>
    </row>
    <row r="438" spans="1:7" x14ac:dyDescent="0.2">
      <c r="A438" t="s">
        <v>306</v>
      </c>
      <c r="B438">
        <v>42</v>
      </c>
      <c r="C438">
        <v>0</v>
      </c>
      <c r="D438">
        <v>0</v>
      </c>
      <c r="E438">
        <v>864</v>
      </c>
      <c r="F438">
        <v>0</v>
      </c>
      <c r="G438">
        <v>906</v>
      </c>
    </row>
    <row r="439" spans="1:7" x14ac:dyDescent="0.2">
      <c r="A439" t="s">
        <v>307</v>
      </c>
      <c r="B439">
        <v>0</v>
      </c>
      <c r="C439">
        <v>0</v>
      </c>
      <c r="D439">
        <v>0</v>
      </c>
      <c r="E439">
        <v>1297</v>
      </c>
      <c r="F439">
        <v>0</v>
      </c>
      <c r="G439">
        <v>1297</v>
      </c>
    </row>
    <row r="440" spans="1:7" x14ac:dyDescent="0.2">
      <c r="A440" t="s">
        <v>825</v>
      </c>
      <c r="B440">
        <v>55</v>
      </c>
      <c r="C440">
        <v>0</v>
      </c>
      <c r="D440">
        <v>0</v>
      </c>
      <c r="E440">
        <v>865</v>
      </c>
      <c r="F440">
        <v>0</v>
      </c>
      <c r="G440">
        <v>920</v>
      </c>
    </row>
    <row r="441" spans="1:7" x14ac:dyDescent="0.2">
      <c r="A441" t="s">
        <v>308</v>
      </c>
      <c r="B441">
        <v>0</v>
      </c>
      <c r="C441">
        <v>0</v>
      </c>
      <c r="D441">
        <v>0</v>
      </c>
      <c r="E441">
        <v>833</v>
      </c>
      <c r="F441">
        <v>0</v>
      </c>
      <c r="G441">
        <v>833</v>
      </c>
    </row>
    <row r="442" spans="1:7" x14ac:dyDescent="0.2">
      <c r="A442" t="s">
        <v>826</v>
      </c>
      <c r="B442">
        <v>32</v>
      </c>
      <c r="C442">
        <v>0</v>
      </c>
      <c r="D442">
        <v>0</v>
      </c>
      <c r="E442">
        <v>850</v>
      </c>
      <c r="F442">
        <v>0</v>
      </c>
      <c r="G442">
        <v>882</v>
      </c>
    </row>
    <row r="443" spans="1:7" x14ac:dyDescent="0.2">
      <c r="A443" t="s">
        <v>1049</v>
      </c>
      <c r="B443">
        <v>0</v>
      </c>
      <c r="C443">
        <v>0</v>
      </c>
      <c r="D443">
        <v>0</v>
      </c>
      <c r="E443">
        <v>1281</v>
      </c>
      <c r="F443">
        <v>0</v>
      </c>
      <c r="G443">
        <v>1281</v>
      </c>
    </row>
    <row r="444" spans="1:7" x14ac:dyDescent="0.2">
      <c r="A444" t="s">
        <v>957</v>
      </c>
      <c r="B444">
        <v>0</v>
      </c>
      <c r="C444">
        <v>0</v>
      </c>
      <c r="D444">
        <v>0</v>
      </c>
      <c r="E444">
        <v>833</v>
      </c>
      <c r="F444">
        <v>0</v>
      </c>
      <c r="G444">
        <v>833</v>
      </c>
    </row>
    <row r="445" spans="1:7" x14ac:dyDescent="0.2">
      <c r="A445" t="s">
        <v>309</v>
      </c>
      <c r="B445">
        <v>0</v>
      </c>
      <c r="C445">
        <v>0</v>
      </c>
      <c r="D445">
        <v>0</v>
      </c>
      <c r="E445">
        <v>805</v>
      </c>
      <c r="F445">
        <v>0</v>
      </c>
      <c r="G445">
        <v>805</v>
      </c>
    </row>
    <row r="446" spans="1:7" x14ac:dyDescent="0.2">
      <c r="A446" t="s">
        <v>971</v>
      </c>
      <c r="B446">
        <v>0</v>
      </c>
      <c r="C446">
        <v>0</v>
      </c>
      <c r="D446">
        <v>0</v>
      </c>
      <c r="E446">
        <v>1313</v>
      </c>
      <c r="F446">
        <v>0</v>
      </c>
      <c r="G446">
        <v>1313</v>
      </c>
    </row>
    <row r="447" spans="1:7" x14ac:dyDescent="0.2">
      <c r="A447" t="s">
        <v>310</v>
      </c>
      <c r="B447">
        <v>0</v>
      </c>
      <c r="C447">
        <v>0</v>
      </c>
      <c r="D447">
        <v>0</v>
      </c>
      <c r="E447">
        <v>1199</v>
      </c>
      <c r="F447">
        <v>0</v>
      </c>
      <c r="G447">
        <v>1199</v>
      </c>
    </row>
    <row r="448" spans="1:7" x14ac:dyDescent="0.2">
      <c r="A448" t="s">
        <v>311</v>
      </c>
      <c r="B448">
        <v>0</v>
      </c>
      <c r="C448">
        <v>0</v>
      </c>
      <c r="D448">
        <v>0</v>
      </c>
      <c r="E448">
        <v>207</v>
      </c>
      <c r="F448">
        <v>0</v>
      </c>
      <c r="G448">
        <v>207</v>
      </c>
    </row>
    <row r="449" spans="1:7" x14ac:dyDescent="0.2">
      <c r="A449" t="s">
        <v>312</v>
      </c>
      <c r="B449">
        <v>71</v>
      </c>
      <c r="C449">
        <v>0</v>
      </c>
      <c r="D449">
        <v>0</v>
      </c>
      <c r="E449">
        <v>0</v>
      </c>
      <c r="F449">
        <v>0</v>
      </c>
      <c r="G449">
        <v>71</v>
      </c>
    </row>
    <row r="450" spans="1:7" x14ac:dyDescent="0.2">
      <c r="A450" t="s">
        <v>313</v>
      </c>
      <c r="B450">
        <v>286</v>
      </c>
      <c r="C450">
        <v>0</v>
      </c>
      <c r="D450">
        <v>0</v>
      </c>
      <c r="E450">
        <v>0</v>
      </c>
      <c r="F450">
        <v>0</v>
      </c>
      <c r="G450">
        <v>286</v>
      </c>
    </row>
    <row r="451" spans="1:7" x14ac:dyDescent="0.2">
      <c r="A451" t="s">
        <v>314</v>
      </c>
      <c r="B451">
        <v>100</v>
      </c>
      <c r="C451">
        <v>0</v>
      </c>
      <c r="D451">
        <v>0</v>
      </c>
      <c r="E451">
        <v>91</v>
      </c>
      <c r="F451">
        <v>0</v>
      </c>
      <c r="G451">
        <v>191</v>
      </c>
    </row>
    <row r="452" spans="1:7" x14ac:dyDescent="0.2">
      <c r="A452" t="s">
        <v>315</v>
      </c>
      <c r="B452">
        <v>0</v>
      </c>
      <c r="C452">
        <v>0</v>
      </c>
      <c r="D452">
        <v>0</v>
      </c>
      <c r="E452">
        <v>225</v>
      </c>
      <c r="F452">
        <v>0</v>
      </c>
      <c r="G452">
        <v>225</v>
      </c>
    </row>
    <row r="453" spans="1:7" x14ac:dyDescent="0.2">
      <c r="A453" t="s">
        <v>316</v>
      </c>
      <c r="B453">
        <v>38</v>
      </c>
      <c r="C453">
        <v>0</v>
      </c>
      <c r="D453">
        <v>0</v>
      </c>
      <c r="E453">
        <v>45</v>
      </c>
      <c r="F453">
        <v>0</v>
      </c>
      <c r="G453">
        <v>83</v>
      </c>
    </row>
    <row r="454" spans="1:7" x14ac:dyDescent="0.2">
      <c r="A454" t="s">
        <v>864</v>
      </c>
      <c r="B454">
        <v>195</v>
      </c>
      <c r="C454">
        <v>0</v>
      </c>
      <c r="D454">
        <v>0</v>
      </c>
      <c r="E454">
        <v>278</v>
      </c>
      <c r="F454">
        <v>0</v>
      </c>
      <c r="G454">
        <v>473</v>
      </c>
    </row>
    <row r="455" spans="1:7" x14ac:dyDescent="0.2">
      <c r="A455" t="s">
        <v>317</v>
      </c>
      <c r="B455">
        <v>241</v>
      </c>
      <c r="C455">
        <v>0</v>
      </c>
      <c r="D455">
        <v>0</v>
      </c>
      <c r="E455">
        <v>317</v>
      </c>
      <c r="F455">
        <v>0</v>
      </c>
      <c r="G455">
        <v>558</v>
      </c>
    </row>
    <row r="456" spans="1:7" x14ac:dyDescent="0.2">
      <c r="A456" t="s">
        <v>865</v>
      </c>
      <c r="B456">
        <v>0</v>
      </c>
      <c r="C456">
        <v>0</v>
      </c>
      <c r="D456">
        <v>0</v>
      </c>
      <c r="E456">
        <v>329</v>
      </c>
      <c r="F456">
        <v>0</v>
      </c>
      <c r="G456">
        <v>329</v>
      </c>
    </row>
    <row r="457" spans="1:7" x14ac:dyDescent="0.2">
      <c r="A457" t="s">
        <v>318</v>
      </c>
      <c r="B457">
        <v>0</v>
      </c>
      <c r="C457">
        <v>0</v>
      </c>
      <c r="D457">
        <v>0</v>
      </c>
      <c r="E457">
        <v>12</v>
      </c>
      <c r="F457">
        <v>0</v>
      </c>
      <c r="G457">
        <v>12</v>
      </c>
    </row>
    <row r="458" spans="1:7" x14ac:dyDescent="0.2">
      <c r="A458" t="s">
        <v>319</v>
      </c>
      <c r="B458">
        <v>0</v>
      </c>
      <c r="C458">
        <v>0</v>
      </c>
      <c r="D458">
        <v>0</v>
      </c>
      <c r="E458">
        <v>67</v>
      </c>
      <c r="F458">
        <v>0</v>
      </c>
      <c r="G458">
        <v>67</v>
      </c>
    </row>
    <row r="459" spans="1:7" x14ac:dyDescent="0.2">
      <c r="A459" t="s">
        <v>320</v>
      </c>
      <c r="B459">
        <v>297</v>
      </c>
      <c r="C459">
        <v>0</v>
      </c>
      <c r="D459">
        <v>0</v>
      </c>
      <c r="E459">
        <v>0</v>
      </c>
      <c r="F459">
        <v>0</v>
      </c>
      <c r="G459">
        <v>297</v>
      </c>
    </row>
    <row r="460" spans="1:7" x14ac:dyDescent="0.2">
      <c r="A460" t="s">
        <v>1009</v>
      </c>
      <c r="B460">
        <v>178</v>
      </c>
      <c r="C460">
        <v>0</v>
      </c>
      <c r="D460">
        <v>0</v>
      </c>
      <c r="E460">
        <v>0</v>
      </c>
      <c r="F460">
        <v>0</v>
      </c>
      <c r="G460">
        <v>178</v>
      </c>
    </row>
    <row r="461" spans="1:7" x14ac:dyDescent="0.2">
      <c r="A461" t="s">
        <v>321</v>
      </c>
      <c r="B461">
        <v>0</v>
      </c>
      <c r="C461">
        <v>0</v>
      </c>
      <c r="D461">
        <v>0</v>
      </c>
      <c r="E461">
        <v>66</v>
      </c>
      <c r="F461">
        <v>0</v>
      </c>
      <c r="G461">
        <v>66</v>
      </c>
    </row>
    <row r="462" spans="1:7" x14ac:dyDescent="0.2">
      <c r="A462" t="s">
        <v>322</v>
      </c>
      <c r="B462">
        <v>526</v>
      </c>
      <c r="C462">
        <v>0</v>
      </c>
      <c r="D462">
        <v>0</v>
      </c>
      <c r="E462">
        <v>0</v>
      </c>
      <c r="F462">
        <v>0</v>
      </c>
      <c r="G462">
        <v>526</v>
      </c>
    </row>
    <row r="463" spans="1:7" x14ac:dyDescent="0.2">
      <c r="A463" t="s">
        <v>916</v>
      </c>
      <c r="B463">
        <v>142</v>
      </c>
      <c r="C463">
        <v>0</v>
      </c>
      <c r="D463">
        <v>0</v>
      </c>
      <c r="E463">
        <v>0</v>
      </c>
      <c r="F463">
        <v>0</v>
      </c>
      <c r="G463">
        <v>142</v>
      </c>
    </row>
    <row r="464" spans="1:7" x14ac:dyDescent="0.2">
      <c r="A464" t="s">
        <v>323</v>
      </c>
      <c r="B464">
        <v>158</v>
      </c>
      <c r="C464">
        <v>0</v>
      </c>
      <c r="D464">
        <v>0</v>
      </c>
      <c r="E464">
        <v>52</v>
      </c>
      <c r="F464">
        <v>0</v>
      </c>
      <c r="G464">
        <v>210</v>
      </c>
    </row>
    <row r="465" spans="1:7" x14ac:dyDescent="0.2">
      <c r="A465" t="s">
        <v>324</v>
      </c>
      <c r="B465">
        <v>9</v>
      </c>
      <c r="C465">
        <v>0</v>
      </c>
      <c r="D465">
        <v>0</v>
      </c>
      <c r="E465">
        <v>2</v>
      </c>
      <c r="F465">
        <v>0</v>
      </c>
      <c r="G465">
        <v>11</v>
      </c>
    </row>
    <row r="466" spans="1:7" x14ac:dyDescent="0.2">
      <c r="A466" t="s">
        <v>656</v>
      </c>
      <c r="B466">
        <v>247</v>
      </c>
      <c r="C466">
        <v>0</v>
      </c>
      <c r="D466">
        <v>0</v>
      </c>
      <c r="E466">
        <v>163</v>
      </c>
      <c r="F466">
        <v>0</v>
      </c>
      <c r="G466">
        <v>410</v>
      </c>
    </row>
    <row r="467" spans="1:7" x14ac:dyDescent="0.2">
      <c r="A467" t="s">
        <v>325</v>
      </c>
      <c r="B467">
        <v>56</v>
      </c>
      <c r="C467">
        <v>0</v>
      </c>
      <c r="D467">
        <v>0</v>
      </c>
      <c r="E467">
        <v>164</v>
      </c>
      <c r="F467">
        <v>0</v>
      </c>
      <c r="G467">
        <v>220</v>
      </c>
    </row>
    <row r="468" spans="1:7" x14ac:dyDescent="0.2">
      <c r="A468" t="s">
        <v>866</v>
      </c>
      <c r="B468">
        <v>1084</v>
      </c>
      <c r="C468">
        <v>0</v>
      </c>
      <c r="D468">
        <v>0</v>
      </c>
      <c r="E468">
        <v>0</v>
      </c>
      <c r="F468">
        <v>0</v>
      </c>
      <c r="G468">
        <v>1084</v>
      </c>
    </row>
    <row r="469" spans="1:7" x14ac:dyDescent="0.2">
      <c r="A469" t="s">
        <v>326</v>
      </c>
      <c r="B469">
        <v>67</v>
      </c>
      <c r="C469">
        <v>0</v>
      </c>
      <c r="D469">
        <v>0</v>
      </c>
      <c r="E469">
        <v>143</v>
      </c>
      <c r="F469">
        <v>0</v>
      </c>
      <c r="G469">
        <v>210</v>
      </c>
    </row>
    <row r="470" spans="1:7" x14ac:dyDescent="0.2">
      <c r="A470" t="s">
        <v>327</v>
      </c>
      <c r="B470">
        <v>207</v>
      </c>
      <c r="C470">
        <v>0</v>
      </c>
      <c r="D470">
        <v>0</v>
      </c>
      <c r="E470">
        <v>0</v>
      </c>
      <c r="F470">
        <v>0</v>
      </c>
      <c r="G470">
        <v>207</v>
      </c>
    </row>
    <row r="471" spans="1:7" x14ac:dyDescent="0.2">
      <c r="A471" t="s">
        <v>328</v>
      </c>
      <c r="B471">
        <v>0</v>
      </c>
      <c r="C471">
        <v>0</v>
      </c>
      <c r="D471">
        <v>0</v>
      </c>
      <c r="E471">
        <v>161</v>
      </c>
      <c r="F471">
        <v>0</v>
      </c>
      <c r="G471">
        <v>161</v>
      </c>
    </row>
    <row r="472" spans="1:7" x14ac:dyDescent="0.2">
      <c r="A472" t="s">
        <v>329</v>
      </c>
      <c r="B472">
        <v>173</v>
      </c>
      <c r="C472">
        <v>0</v>
      </c>
      <c r="D472">
        <v>0</v>
      </c>
      <c r="E472">
        <v>256</v>
      </c>
      <c r="F472">
        <v>0</v>
      </c>
      <c r="G472">
        <v>429</v>
      </c>
    </row>
    <row r="473" spans="1:7" x14ac:dyDescent="0.2">
      <c r="A473" t="s">
        <v>330</v>
      </c>
      <c r="B473">
        <v>0</v>
      </c>
      <c r="C473">
        <v>0</v>
      </c>
      <c r="D473">
        <v>0</v>
      </c>
      <c r="E473">
        <v>123</v>
      </c>
      <c r="F473">
        <v>0</v>
      </c>
      <c r="G473">
        <v>123</v>
      </c>
    </row>
    <row r="474" spans="1:7" x14ac:dyDescent="0.2">
      <c r="A474" t="s">
        <v>331</v>
      </c>
      <c r="B474">
        <v>472</v>
      </c>
      <c r="C474">
        <v>0</v>
      </c>
      <c r="D474">
        <v>0</v>
      </c>
      <c r="E474">
        <v>0</v>
      </c>
      <c r="F474">
        <v>0</v>
      </c>
      <c r="G474">
        <v>472</v>
      </c>
    </row>
    <row r="475" spans="1:7" x14ac:dyDescent="0.2">
      <c r="A475" t="s">
        <v>867</v>
      </c>
      <c r="B475">
        <v>0</v>
      </c>
      <c r="C475">
        <v>0</v>
      </c>
      <c r="D475">
        <v>0</v>
      </c>
      <c r="E475">
        <v>10</v>
      </c>
      <c r="F475">
        <v>0</v>
      </c>
      <c r="G475">
        <v>10</v>
      </c>
    </row>
    <row r="476" spans="1:7" x14ac:dyDescent="0.2">
      <c r="A476" t="s">
        <v>332</v>
      </c>
      <c r="B476">
        <v>447</v>
      </c>
      <c r="C476">
        <v>0</v>
      </c>
      <c r="D476">
        <v>0</v>
      </c>
      <c r="E476">
        <v>0</v>
      </c>
      <c r="F476">
        <v>0</v>
      </c>
      <c r="G476">
        <v>447</v>
      </c>
    </row>
    <row r="477" spans="1:7" x14ac:dyDescent="0.2">
      <c r="A477" t="s">
        <v>333</v>
      </c>
      <c r="B477">
        <v>0</v>
      </c>
      <c r="C477">
        <v>0</v>
      </c>
      <c r="D477">
        <v>0</v>
      </c>
      <c r="E477">
        <v>232</v>
      </c>
      <c r="F477">
        <v>0</v>
      </c>
      <c r="G477">
        <v>232</v>
      </c>
    </row>
    <row r="478" spans="1:7" x14ac:dyDescent="0.2">
      <c r="A478" t="s">
        <v>868</v>
      </c>
      <c r="B478">
        <v>1425</v>
      </c>
      <c r="C478">
        <v>1716</v>
      </c>
      <c r="D478">
        <v>0</v>
      </c>
      <c r="E478">
        <v>0</v>
      </c>
      <c r="F478">
        <v>0</v>
      </c>
      <c r="G478">
        <v>3141</v>
      </c>
    </row>
    <row r="479" spans="1:7" x14ac:dyDescent="0.2">
      <c r="A479" t="s">
        <v>334</v>
      </c>
      <c r="B479">
        <v>242</v>
      </c>
      <c r="C479">
        <v>1082</v>
      </c>
      <c r="D479">
        <v>0</v>
      </c>
      <c r="E479">
        <v>986</v>
      </c>
      <c r="F479">
        <v>0</v>
      </c>
      <c r="G479">
        <v>2310</v>
      </c>
    </row>
    <row r="480" spans="1:7" x14ac:dyDescent="0.2">
      <c r="A480" t="s">
        <v>915</v>
      </c>
      <c r="B480">
        <v>337</v>
      </c>
      <c r="C480">
        <v>2071</v>
      </c>
      <c r="D480">
        <v>0</v>
      </c>
      <c r="E480">
        <v>787</v>
      </c>
      <c r="F480">
        <v>0</v>
      </c>
      <c r="G480">
        <v>3195</v>
      </c>
    </row>
    <row r="481" spans="1:7" x14ac:dyDescent="0.2">
      <c r="A481" t="s">
        <v>335</v>
      </c>
      <c r="B481">
        <v>323</v>
      </c>
      <c r="C481">
        <v>2050</v>
      </c>
      <c r="D481">
        <v>0</v>
      </c>
      <c r="E481">
        <v>806</v>
      </c>
      <c r="F481">
        <v>0</v>
      </c>
      <c r="G481">
        <v>3179</v>
      </c>
    </row>
    <row r="482" spans="1:7" x14ac:dyDescent="0.2">
      <c r="A482" t="s">
        <v>336</v>
      </c>
      <c r="B482">
        <v>0</v>
      </c>
      <c r="C482">
        <v>0</v>
      </c>
      <c r="D482">
        <v>0</v>
      </c>
      <c r="E482">
        <v>800</v>
      </c>
      <c r="F482">
        <v>0</v>
      </c>
      <c r="G482">
        <v>800</v>
      </c>
    </row>
    <row r="483" spans="1:7" x14ac:dyDescent="0.2">
      <c r="A483" t="s">
        <v>337</v>
      </c>
      <c r="B483">
        <v>0</v>
      </c>
      <c r="C483">
        <v>0</v>
      </c>
      <c r="D483">
        <v>0</v>
      </c>
      <c r="E483">
        <v>831</v>
      </c>
      <c r="F483">
        <v>0</v>
      </c>
      <c r="G483">
        <v>831</v>
      </c>
    </row>
    <row r="484" spans="1:7" x14ac:dyDescent="0.2">
      <c r="A484" t="s">
        <v>869</v>
      </c>
      <c r="B484">
        <v>0</v>
      </c>
      <c r="C484">
        <v>0</v>
      </c>
      <c r="D484">
        <v>0</v>
      </c>
      <c r="E484">
        <v>322</v>
      </c>
      <c r="F484">
        <v>0</v>
      </c>
      <c r="G484">
        <v>322</v>
      </c>
    </row>
    <row r="485" spans="1:7" x14ac:dyDescent="0.2">
      <c r="A485" t="s">
        <v>827</v>
      </c>
      <c r="B485">
        <v>0</v>
      </c>
      <c r="C485">
        <v>0</v>
      </c>
      <c r="D485">
        <v>0</v>
      </c>
      <c r="E485">
        <v>7</v>
      </c>
      <c r="F485">
        <v>0</v>
      </c>
      <c r="G485">
        <v>7</v>
      </c>
    </row>
    <row r="486" spans="1:7" x14ac:dyDescent="0.2">
      <c r="A486" t="s">
        <v>338</v>
      </c>
      <c r="B486">
        <v>309</v>
      </c>
      <c r="C486">
        <v>0</v>
      </c>
      <c r="D486">
        <v>0</v>
      </c>
      <c r="E486">
        <v>0</v>
      </c>
      <c r="F486">
        <v>0</v>
      </c>
      <c r="G486">
        <v>309</v>
      </c>
    </row>
    <row r="487" spans="1:7" x14ac:dyDescent="0.2">
      <c r="A487" t="s">
        <v>339</v>
      </c>
      <c r="B487">
        <v>86</v>
      </c>
      <c r="C487">
        <v>0</v>
      </c>
      <c r="D487">
        <v>0</v>
      </c>
      <c r="E487">
        <v>951</v>
      </c>
      <c r="F487">
        <v>0</v>
      </c>
      <c r="G487">
        <v>1037</v>
      </c>
    </row>
    <row r="488" spans="1:7" x14ac:dyDescent="0.2">
      <c r="A488" t="s">
        <v>340</v>
      </c>
      <c r="B488">
        <v>240</v>
      </c>
      <c r="C488">
        <v>0</v>
      </c>
      <c r="D488">
        <v>0</v>
      </c>
      <c r="E488">
        <v>41</v>
      </c>
      <c r="F488">
        <v>0</v>
      </c>
      <c r="G488">
        <v>281</v>
      </c>
    </row>
    <row r="489" spans="1:7" x14ac:dyDescent="0.2">
      <c r="A489" t="s">
        <v>341</v>
      </c>
      <c r="B489">
        <v>1248</v>
      </c>
      <c r="C489">
        <v>96</v>
      </c>
      <c r="D489">
        <v>0</v>
      </c>
      <c r="E489">
        <v>0</v>
      </c>
      <c r="F489">
        <v>0</v>
      </c>
      <c r="G489">
        <v>1344</v>
      </c>
    </row>
    <row r="490" spans="1:7" x14ac:dyDescent="0.2">
      <c r="A490" t="s">
        <v>342</v>
      </c>
      <c r="B490">
        <v>830</v>
      </c>
      <c r="C490">
        <v>2631</v>
      </c>
      <c r="D490">
        <v>0</v>
      </c>
      <c r="E490">
        <v>174</v>
      </c>
      <c r="F490">
        <v>0</v>
      </c>
      <c r="G490">
        <v>3635</v>
      </c>
    </row>
    <row r="491" spans="1:7" x14ac:dyDescent="0.2">
      <c r="A491" t="s">
        <v>343</v>
      </c>
      <c r="B491">
        <v>1067</v>
      </c>
      <c r="C491">
        <v>2541</v>
      </c>
      <c r="D491">
        <v>0</v>
      </c>
      <c r="E491">
        <v>0</v>
      </c>
      <c r="F491">
        <v>0</v>
      </c>
      <c r="G491">
        <v>3608</v>
      </c>
    </row>
    <row r="492" spans="1:7" x14ac:dyDescent="0.2">
      <c r="A492" t="s">
        <v>828</v>
      </c>
      <c r="B492">
        <v>1023</v>
      </c>
      <c r="C492">
        <v>2614</v>
      </c>
      <c r="D492">
        <v>0</v>
      </c>
      <c r="E492">
        <v>0</v>
      </c>
      <c r="F492">
        <v>0</v>
      </c>
      <c r="G492">
        <v>3637</v>
      </c>
    </row>
    <row r="493" spans="1:7" x14ac:dyDescent="0.2">
      <c r="A493" t="s">
        <v>344</v>
      </c>
      <c r="B493">
        <v>691</v>
      </c>
      <c r="C493">
        <v>2338</v>
      </c>
      <c r="D493">
        <v>0</v>
      </c>
      <c r="E493">
        <v>325</v>
      </c>
      <c r="F493">
        <v>0</v>
      </c>
      <c r="G493">
        <v>3354</v>
      </c>
    </row>
    <row r="494" spans="1:7" x14ac:dyDescent="0.2">
      <c r="A494" t="s">
        <v>829</v>
      </c>
      <c r="B494">
        <v>0</v>
      </c>
      <c r="C494">
        <v>0</v>
      </c>
      <c r="D494">
        <v>0</v>
      </c>
      <c r="E494">
        <v>615</v>
      </c>
      <c r="F494">
        <v>3075</v>
      </c>
      <c r="G494">
        <v>3690</v>
      </c>
    </row>
    <row r="495" spans="1:7" x14ac:dyDescent="0.2">
      <c r="A495" t="s">
        <v>1038</v>
      </c>
      <c r="B495">
        <v>596</v>
      </c>
      <c r="C495">
        <v>2237</v>
      </c>
      <c r="D495">
        <v>0</v>
      </c>
      <c r="E495">
        <v>445</v>
      </c>
      <c r="F495">
        <v>0</v>
      </c>
      <c r="G495">
        <v>3278</v>
      </c>
    </row>
    <row r="496" spans="1:7" x14ac:dyDescent="0.2">
      <c r="A496" t="s">
        <v>346</v>
      </c>
      <c r="B496">
        <v>833</v>
      </c>
      <c r="C496">
        <v>2636</v>
      </c>
      <c r="D496">
        <v>0</v>
      </c>
      <c r="E496">
        <v>170</v>
      </c>
      <c r="F496">
        <v>0</v>
      </c>
      <c r="G496">
        <v>3639</v>
      </c>
    </row>
    <row r="497" spans="1:7" x14ac:dyDescent="0.2">
      <c r="A497" t="s">
        <v>347</v>
      </c>
      <c r="B497">
        <v>99</v>
      </c>
      <c r="C497">
        <v>0</v>
      </c>
      <c r="D497">
        <v>0</v>
      </c>
      <c r="E497">
        <v>1138</v>
      </c>
      <c r="F497">
        <v>0</v>
      </c>
      <c r="G497">
        <v>1237</v>
      </c>
    </row>
    <row r="498" spans="1:7" x14ac:dyDescent="0.2">
      <c r="A498" t="s">
        <v>830</v>
      </c>
      <c r="B498">
        <v>105</v>
      </c>
      <c r="C498">
        <v>0</v>
      </c>
      <c r="D498">
        <v>0</v>
      </c>
      <c r="E498">
        <v>1148</v>
      </c>
      <c r="F498">
        <v>0</v>
      </c>
      <c r="G498">
        <v>1253</v>
      </c>
    </row>
    <row r="499" spans="1:7" x14ac:dyDescent="0.2">
      <c r="A499" t="s">
        <v>348</v>
      </c>
      <c r="B499">
        <v>100</v>
      </c>
      <c r="C499">
        <v>0</v>
      </c>
      <c r="D499">
        <v>0</v>
      </c>
      <c r="E499">
        <v>1137</v>
      </c>
      <c r="F499">
        <v>0</v>
      </c>
      <c r="G499">
        <v>1237</v>
      </c>
    </row>
    <row r="500" spans="1:7" x14ac:dyDescent="0.2">
      <c r="A500" t="s">
        <v>349</v>
      </c>
      <c r="B500">
        <v>163</v>
      </c>
      <c r="C500">
        <v>0</v>
      </c>
      <c r="D500">
        <v>0</v>
      </c>
      <c r="E500">
        <v>1081</v>
      </c>
      <c r="F500">
        <v>0</v>
      </c>
      <c r="G500">
        <v>1244</v>
      </c>
    </row>
    <row r="501" spans="1:7" x14ac:dyDescent="0.2">
      <c r="A501" t="s">
        <v>350</v>
      </c>
      <c r="B501">
        <v>107</v>
      </c>
      <c r="C501">
        <v>0</v>
      </c>
      <c r="D501">
        <v>0</v>
      </c>
      <c r="E501">
        <v>1146</v>
      </c>
      <c r="F501">
        <v>0</v>
      </c>
      <c r="G501">
        <v>1253</v>
      </c>
    </row>
    <row r="502" spans="1:7" x14ac:dyDescent="0.2">
      <c r="A502" t="s">
        <v>351</v>
      </c>
      <c r="B502">
        <v>1486</v>
      </c>
      <c r="C502">
        <v>1449</v>
      </c>
      <c r="D502">
        <v>0</v>
      </c>
      <c r="E502">
        <v>0</v>
      </c>
      <c r="F502">
        <v>0</v>
      </c>
      <c r="G502">
        <v>2935</v>
      </c>
    </row>
    <row r="503" spans="1:7" x14ac:dyDescent="0.2">
      <c r="A503" t="s">
        <v>352</v>
      </c>
      <c r="B503">
        <v>1427</v>
      </c>
      <c r="C503">
        <v>714</v>
      </c>
      <c r="D503">
        <v>0</v>
      </c>
      <c r="E503">
        <v>0</v>
      </c>
      <c r="F503">
        <v>0</v>
      </c>
      <c r="G503">
        <v>2141</v>
      </c>
    </row>
    <row r="504" spans="1:7" x14ac:dyDescent="0.2">
      <c r="A504" t="s">
        <v>871</v>
      </c>
      <c r="B504">
        <v>243</v>
      </c>
      <c r="C504">
        <v>0</v>
      </c>
      <c r="D504">
        <v>0</v>
      </c>
      <c r="E504">
        <v>167</v>
      </c>
      <c r="F504">
        <v>0</v>
      </c>
      <c r="G504">
        <v>410</v>
      </c>
    </row>
    <row r="505" spans="1:7" x14ac:dyDescent="0.2">
      <c r="A505" t="s">
        <v>353</v>
      </c>
      <c r="B505">
        <v>538</v>
      </c>
      <c r="C505">
        <v>0</v>
      </c>
      <c r="D505">
        <v>0</v>
      </c>
      <c r="E505">
        <v>0</v>
      </c>
      <c r="F505">
        <v>0</v>
      </c>
      <c r="G505">
        <v>538</v>
      </c>
    </row>
    <row r="506" spans="1:7" x14ac:dyDescent="0.2">
      <c r="A506" t="s">
        <v>701</v>
      </c>
      <c r="B506">
        <v>85</v>
      </c>
      <c r="C506">
        <v>0</v>
      </c>
      <c r="D506">
        <v>0</v>
      </c>
      <c r="E506">
        <v>312</v>
      </c>
      <c r="F506">
        <v>0</v>
      </c>
      <c r="G506">
        <v>397</v>
      </c>
    </row>
    <row r="507" spans="1:7" x14ac:dyDescent="0.2">
      <c r="A507" t="s">
        <v>831</v>
      </c>
      <c r="B507">
        <v>364</v>
      </c>
      <c r="C507">
        <v>0</v>
      </c>
      <c r="D507">
        <v>0</v>
      </c>
      <c r="E507">
        <v>0</v>
      </c>
      <c r="F507">
        <v>0</v>
      </c>
      <c r="G507">
        <v>364</v>
      </c>
    </row>
    <row r="508" spans="1:7" x14ac:dyDescent="0.2">
      <c r="A508" t="s">
        <v>354</v>
      </c>
      <c r="B508">
        <v>1047</v>
      </c>
      <c r="C508">
        <v>0</v>
      </c>
      <c r="D508">
        <v>200</v>
      </c>
      <c r="E508">
        <v>0</v>
      </c>
      <c r="F508">
        <v>0</v>
      </c>
      <c r="G508">
        <v>1247</v>
      </c>
    </row>
    <row r="509" spans="1:7" x14ac:dyDescent="0.2">
      <c r="A509" t="s">
        <v>355</v>
      </c>
      <c r="B509">
        <v>0</v>
      </c>
      <c r="C509">
        <v>0</v>
      </c>
      <c r="D509">
        <v>0</v>
      </c>
      <c r="E509">
        <v>4</v>
      </c>
      <c r="F509">
        <v>0</v>
      </c>
      <c r="G509">
        <v>4</v>
      </c>
    </row>
    <row r="510" spans="1:7" x14ac:dyDescent="0.2">
      <c r="A510" t="s">
        <v>356</v>
      </c>
      <c r="B510">
        <v>70</v>
      </c>
      <c r="C510">
        <v>0</v>
      </c>
      <c r="D510">
        <v>0</v>
      </c>
      <c r="E510">
        <v>352</v>
      </c>
      <c r="F510">
        <v>0</v>
      </c>
      <c r="G510">
        <v>422</v>
      </c>
    </row>
    <row r="511" spans="1:7" x14ac:dyDescent="0.2">
      <c r="A511" t="s">
        <v>357</v>
      </c>
      <c r="B511">
        <v>377</v>
      </c>
      <c r="C511">
        <v>0</v>
      </c>
      <c r="D511">
        <v>0</v>
      </c>
      <c r="E511">
        <v>0</v>
      </c>
      <c r="F511">
        <v>0</v>
      </c>
      <c r="G511">
        <v>377</v>
      </c>
    </row>
    <row r="512" spans="1:7" x14ac:dyDescent="0.2">
      <c r="A512" t="s">
        <v>872</v>
      </c>
      <c r="B512">
        <v>920</v>
      </c>
      <c r="C512">
        <v>0</v>
      </c>
      <c r="D512">
        <v>0</v>
      </c>
      <c r="E512">
        <v>0</v>
      </c>
      <c r="F512">
        <v>0</v>
      </c>
      <c r="G512">
        <v>920</v>
      </c>
    </row>
    <row r="513" spans="1:7" x14ac:dyDescent="0.2">
      <c r="A513" t="s">
        <v>358</v>
      </c>
      <c r="B513">
        <v>209</v>
      </c>
      <c r="C513">
        <v>0</v>
      </c>
      <c r="D513">
        <v>0</v>
      </c>
      <c r="E513">
        <v>0</v>
      </c>
      <c r="F513">
        <v>0</v>
      </c>
      <c r="G513">
        <v>209</v>
      </c>
    </row>
    <row r="514" spans="1:7" x14ac:dyDescent="0.2">
      <c r="A514" t="s">
        <v>359</v>
      </c>
      <c r="B514">
        <v>65</v>
      </c>
      <c r="C514">
        <v>0</v>
      </c>
      <c r="D514">
        <v>28</v>
      </c>
      <c r="E514">
        <v>577</v>
      </c>
      <c r="F514">
        <v>0</v>
      </c>
      <c r="G514">
        <v>670</v>
      </c>
    </row>
    <row r="515" spans="1:7" x14ac:dyDescent="0.2">
      <c r="A515" t="s">
        <v>361</v>
      </c>
      <c r="B515">
        <v>1320</v>
      </c>
      <c r="C515">
        <v>0</v>
      </c>
      <c r="D515">
        <v>0</v>
      </c>
      <c r="E515">
        <v>0</v>
      </c>
      <c r="F515">
        <v>0</v>
      </c>
      <c r="G515">
        <v>1320</v>
      </c>
    </row>
    <row r="516" spans="1:7" x14ac:dyDescent="0.2">
      <c r="A516" t="s">
        <v>1044</v>
      </c>
      <c r="B516">
        <v>130</v>
      </c>
      <c r="C516">
        <v>0</v>
      </c>
      <c r="D516">
        <v>0</v>
      </c>
      <c r="E516">
        <v>0</v>
      </c>
      <c r="F516">
        <v>0</v>
      </c>
      <c r="G516">
        <v>130</v>
      </c>
    </row>
    <row r="517" spans="1:7" x14ac:dyDescent="0.2">
      <c r="A517" t="s">
        <v>362</v>
      </c>
      <c r="B517">
        <v>152</v>
      </c>
      <c r="C517">
        <v>0</v>
      </c>
      <c r="D517">
        <v>0</v>
      </c>
      <c r="E517">
        <v>177</v>
      </c>
      <c r="F517">
        <v>0</v>
      </c>
      <c r="G517">
        <v>329</v>
      </c>
    </row>
    <row r="518" spans="1:7" x14ac:dyDescent="0.2">
      <c r="A518" t="s">
        <v>364</v>
      </c>
      <c r="B518">
        <v>508</v>
      </c>
      <c r="C518">
        <v>0</v>
      </c>
      <c r="D518">
        <v>0</v>
      </c>
      <c r="E518">
        <v>0</v>
      </c>
      <c r="F518">
        <v>0</v>
      </c>
      <c r="G518">
        <v>508</v>
      </c>
    </row>
    <row r="519" spans="1:7" x14ac:dyDescent="0.2">
      <c r="A519" t="s">
        <v>365</v>
      </c>
      <c r="B519">
        <v>260</v>
      </c>
      <c r="C519">
        <v>0</v>
      </c>
      <c r="D519">
        <v>0</v>
      </c>
      <c r="E519">
        <v>0</v>
      </c>
      <c r="F519">
        <v>0</v>
      </c>
      <c r="G519">
        <v>260</v>
      </c>
    </row>
    <row r="520" spans="1:7" x14ac:dyDescent="0.2">
      <c r="A520" t="s">
        <v>366</v>
      </c>
      <c r="B520">
        <v>847</v>
      </c>
      <c r="C520">
        <v>0</v>
      </c>
      <c r="D520">
        <v>1147</v>
      </c>
      <c r="E520">
        <v>0</v>
      </c>
      <c r="F520">
        <v>0</v>
      </c>
      <c r="G520">
        <v>1994</v>
      </c>
    </row>
    <row r="521" spans="1:7" x14ac:dyDescent="0.2">
      <c r="A521" t="s">
        <v>367</v>
      </c>
      <c r="B521">
        <v>815</v>
      </c>
      <c r="C521">
        <v>0</v>
      </c>
      <c r="D521">
        <v>537</v>
      </c>
      <c r="E521">
        <v>0</v>
      </c>
      <c r="F521">
        <v>0</v>
      </c>
      <c r="G521">
        <v>1352</v>
      </c>
    </row>
    <row r="522" spans="1:7" x14ac:dyDescent="0.2">
      <c r="A522" t="s">
        <v>368</v>
      </c>
      <c r="B522">
        <v>562</v>
      </c>
      <c r="C522">
        <v>0</v>
      </c>
      <c r="D522">
        <v>0</v>
      </c>
      <c r="E522">
        <v>0</v>
      </c>
      <c r="F522">
        <v>0</v>
      </c>
      <c r="G522">
        <v>562</v>
      </c>
    </row>
    <row r="523" spans="1:7" x14ac:dyDescent="0.2">
      <c r="A523" t="s">
        <v>369</v>
      </c>
      <c r="B523">
        <v>119</v>
      </c>
      <c r="C523">
        <v>0</v>
      </c>
      <c r="D523">
        <v>0</v>
      </c>
      <c r="E523">
        <v>0</v>
      </c>
      <c r="F523">
        <v>0</v>
      </c>
      <c r="G523">
        <v>119</v>
      </c>
    </row>
    <row r="524" spans="1:7" x14ac:dyDescent="0.2">
      <c r="A524" t="s">
        <v>370</v>
      </c>
      <c r="B524">
        <v>1433</v>
      </c>
      <c r="C524">
        <v>1585</v>
      </c>
      <c r="D524">
        <v>0</v>
      </c>
      <c r="E524">
        <v>0</v>
      </c>
      <c r="F524">
        <v>0</v>
      </c>
      <c r="G524">
        <v>3018</v>
      </c>
    </row>
    <row r="525" spans="1:7" x14ac:dyDescent="0.2">
      <c r="A525" t="s">
        <v>371</v>
      </c>
      <c r="B525">
        <v>104</v>
      </c>
      <c r="C525">
        <v>0</v>
      </c>
      <c r="D525">
        <v>0</v>
      </c>
      <c r="E525">
        <v>1125</v>
      </c>
      <c r="F525">
        <v>0</v>
      </c>
      <c r="G525">
        <v>1229</v>
      </c>
    </row>
    <row r="526" spans="1:7" x14ac:dyDescent="0.2">
      <c r="A526" t="s">
        <v>1003</v>
      </c>
      <c r="B526">
        <v>104</v>
      </c>
      <c r="C526">
        <v>0</v>
      </c>
      <c r="D526">
        <v>0</v>
      </c>
      <c r="E526">
        <v>1125</v>
      </c>
      <c r="F526">
        <v>0</v>
      </c>
      <c r="G526">
        <v>1229</v>
      </c>
    </row>
    <row r="527" spans="1:7" x14ac:dyDescent="0.2">
      <c r="A527" t="s">
        <v>372</v>
      </c>
      <c r="B527">
        <v>104</v>
      </c>
      <c r="C527">
        <v>0</v>
      </c>
      <c r="D527">
        <v>0</v>
      </c>
      <c r="E527">
        <v>1125</v>
      </c>
      <c r="F527">
        <v>0</v>
      </c>
      <c r="G527">
        <v>1229</v>
      </c>
    </row>
    <row r="528" spans="1:7" x14ac:dyDescent="0.2">
      <c r="A528" t="s">
        <v>373</v>
      </c>
      <c r="B528">
        <v>395</v>
      </c>
      <c r="C528">
        <v>2129</v>
      </c>
      <c r="D528">
        <v>0</v>
      </c>
      <c r="E528">
        <v>715</v>
      </c>
      <c r="F528">
        <v>0</v>
      </c>
      <c r="G528">
        <v>3239</v>
      </c>
    </row>
    <row r="529" spans="1:7" x14ac:dyDescent="0.2">
      <c r="A529" t="s">
        <v>374</v>
      </c>
      <c r="B529">
        <v>89</v>
      </c>
      <c r="C529">
        <v>0</v>
      </c>
      <c r="D529">
        <v>0</v>
      </c>
      <c r="E529">
        <v>1104</v>
      </c>
      <c r="F529">
        <v>0</v>
      </c>
      <c r="G529">
        <v>1193</v>
      </c>
    </row>
    <row r="530" spans="1:7" x14ac:dyDescent="0.2">
      <c r="A530" t="s">
        <v>939</v>
      </c>
      <c r="B530">
        <v>163</v>
      </c>
      <c r="C530">
        <v>0</v>
      </c>
      <c r="D530">
        <v>0</v>
      </c>
      <c r="E530">
        <v>1081</v>
      </c>
      <c r="F530">
        <v>0</v>
      </c>
      <c r="G530">
        <v>1244</v>
      </c>
    </row>
    <row r="531" spans="1:7" x14ac:dyDescent="0.2">
      <c r="A531" t="s">
        <v>375</v>
      </c>
      <c r="B531">
        <v>98</v>
      </c>
      <c r="C531">
        <v>0</v>
      </c>
      <c r="D531">
        <v>0</v>
      </c>
      <c r="E531">
        <v>1129</v>
      </c>
      <c r="F531">
        <v>0</v>
      </c>
      <c r="G531">
        <v>1227</v>
      </c>
    </row>
    <row r="532" spans="1:7" x14ac:dyDescent="0.2">
      <c r="A532" t="s">
        <v>942</v>
      </c>
      <c r="B532">
        <v>1125</v>
      </c>
      <c r="C532">
        <v>402</v>
      </c>
      <c r="D532">
        <v>0</v>
      </c>
      <c r="E532">
        <v>0</v>
      </c>
      <c r="F532">
        <v>0</v>
      </c>
      <c r="G532">
        <v>1527</v>
      </c>
    </row>
    <row r="533" spans="1:7" x14ac:dyDescent="0.2">
      <c r="A533" t="s">
        <v>376</v>
      </c>
      <c r="B533">
        <v>0</v>
      </c>
      <c r="C533">
        <v>0</v>
      </c>
      <c r="D533">
        <v>0</v>
      </c>
      <c r="E533">
        <v>440</v>
      </c>
      <c r="F533">
        <v>0</v>
      </c>
      <c r="G533">
        <v>440</v>
      </c>
    </row>
    <row r="534" spans="1:7" x14ac:dyDescent="0.2">
      <c r="A534" t="s">
        <v>377</v>
      </c>
      <c r="B534">
        <v>107</v>
      </c>
      <c r="C534">
        <v>0</v>
      </c>
      <c r="D534">
        <v>0</v>
      </c>
      <c r="E534">
        <v>1002</v>
      </c>
      <c r="F534">
        <v>0</v>
      </c>
      <c r="G534">
        <v>1109</v>
      </c>
    </row>
    <row r="535" spans="1:7" x14ac:dyDescent="0.2">
      <c r="A535" t="s">
        <v>378</v>
      </c>
      <c r="B535">
        <v>172</v>
      </c>
      <c r="C535">
        <v>0</v>
      </c>
      <c r="D535">
        <v>481</v>
      </c>
      <c r="E535">
        <v>379</v>
      </c>
      <c r="F535">
        <v>0</v>
      </c>
      <c r="G535">
        <v>1032</v>
      </c>
    </row>
    <row r="536" spans="1:7" x14ac:dyDescent="0.2">
      <c r="A536" t="s">
        <v>379</v>
      </c>
      <c r="B536">
        <v>0</v>
      </c>
      <c r="C536">
        <v>0</v>
      </c>
      <c r="D536">
        <v>0</v>
      </c>
      <c r="E536">
        <v>728</v>
      </c>
      <c r="F536">
        <v>0</v>
      </c>
      <c r="G536">
        <v>728</v>
      </c>
    </row>
    <row r="537" spans="1:7" x14ac:dyDescent="0.2">
      <c r="A537" t="s">
        <v>873</v>
      </c>
      <c r="B537">
        <v>51</v>
      </c>
      <c r="C537">
        <v>0</v>
      </c>
      <c r="D537">
        <v>0</v>
      </c>
      <c r="E537">
        <v>772</v>
      </c>
      <c r="F537">
        <v>0</v>
      </c>
      <c r="G537">
        <v>823</v>
      </c>
    </row>
    <row r="538" spans="1:7" x14ac:dyDescent="0.2">
      <c r="A538" t="s">
        <v>380</v>
      </c>
      <c r="B538">
        <v>0</v>
      </c>
      <c r="C538">
        <v>0</v>
      </c>
      <c r="D538">
        <v>0</v>
      </c>
      <c r="E538">
        <v>855</v>
      </c>
      <c r="F538">
        <v>0</v>
      </c>
      <c r="G538">
        <v>855</v>
      </c>
    </row>
    <row r="539" spans="1:7" x14ac:dyDescent="0.2">
      <c r="A539" t="s">
        <v>381</v>
      </c>
      <c r="B539">
        <v>0</v>
      </c>
      <c r="C539">
        <v>0</v>
      </c>
      <c r="D539">
        <v>0</v>
      </c>
      <c r="E539">
        <v>462</v>
      </c>
      <c r="F539">
        <v>0</v>
      </c>
      <c r="G539">
        <v>462</v>
      </c>
    </row>
    <row r="540" spans="1:7" x14ac:dyDescent="0.2">
      <c r="A540" t="s">
        <v>382</v>
      </c>
      <c r="B540">
        <v>2</v>
      </c>
      <c r="C540">
        <v>0</v>
      </c>
      <c r="D540">
        <v>0</v>
      </c>
      <c r="E540">
        <v>581</v>
      </c>
      <c r="F540">
        <v>0</v>
      </c>
      <c r="G540">
        <v>583</v>
      </c>
    </row>
    <row r="541" spans="1:7" x14ac:dyDescent="0.2">
      <c r="A541" t="s">
        <v>384</v>
      </c>
      <c r="B541">
        <v>0</v>
      </c>
      <c r="C541">
        <v>0</v>
      </c>
      <c r="D541">
        <v>0</v>
      </c>
      <c r="E541">
        <v>680</v>
      </c>
      <c r="F541">
        <v>0</v>
      </c>
      <c r="G541">
        <v>680</v>
      </c>
    </row>
    <row r="542" spans="1:7" x14ac:dyDescent="0.2">
      <c r="A542" t="s">
        <v>385</v>
      </c>
      <c r="B542">
        <v>0</v>
      </c>
      <c r="C542">
        <v>0</v>
      </c>
      <c r="D542">
        <v>0</v>
      </c>
      <c r="E542">
        <v>293</v>
      </c>
      <c r="F542">
        <v>0</v>
      </c>
      <c r="G542">
        <v>293</v>
      </c>
    </row>
    <row r="543" spans="1:7" x14ac:dyDescent="0.2">
      <c r="A543" t="s">
        <v>874</v>
      </c>
      <c r="B543">
        <v>1171</v>
      </c>
      <c r="C543">
        <v>0</v>
      </c>
      <c r="D543">
        <v>0</v>
      </c>
      <c r="E543">
        <v>0</v>
      </c>
      <c r="F543">
        <v>0</v>
      </c>
      <c r="G543">
        <v>1171</v>
      </c>
    </row>
    <row r="544" spans="1:7" x14ac:dyDescent="0.2">
      <c r="A544" t="s">
        <v>997</v>
      </c>
      <c r="B544">
        <v>241</v>
      </c>
      <c r="C544">
        <v>0</v>
      </c>
      <c r="D544">
        <v>0</v>
      </c>
      <c r="E544">
        <v>353</v>
      </c>
      <c r="F544">
        <v>0</v>
      </c>
      <c r="G544">
        <v>594</v>
      </c>
    </row>
    <row r="545" spans="1:7" x14ac:dyDescent="0.2">
      <c r="A545" t="s">
        <v>386</v>
      </c>
      <c r="B545">
        <v>0</v>
      </c>
      <c r="C545">
        <v>0</v>
      </c>
      <c r="D545">
        <v>0</v>
      </c>
      <c r="E545">
        <v>538</v>
      </c>
      <c r="F545">
        <v>0</v>
      </c>
      <c r="G545">
        <v>538</v>
      </c>
    </row>
    <row r="546" spans="1:7" x14ac:dyDescent="0.2">
      <c r="A546" t="s">
        <v>1006</v>
      </c>
      <c r="B546">
        <v>0</v>
      </c>
      <c r="C546">
        <v>0</v>
      </c>
      <c r="D546">
        <v>0</v>
      </c>
      <c r="E546">
        <v>697</v>
      </c>
      <c r="F546">
        <v>0</v>
      </c>
      <c r="G546">
        <v>697</v>
      </c>
    </row>
    <row r="547" spans="1:7" x14ac:dyDescent="0.2">
      <c r="A547" t="s">
        <v>387</v>
      </c>
      <c r="B547">
        <v>0</v>
      </c>
      <c r="C547">
        <v>0</v>
      </c>
      <c r="D547">
        <v>0</v>
      </c>
      <c r="E547">
        <v>595</v>
      </c>
      <c r="F547">
        <v>0</v>
      </c>
      <c r="G547">
        <v>595</v>
      </c>
    </row>
    <row r="548" spans="1:7" x14ac:dyDescent="0.2">
      <c r="A548" t="s">
        <v>973</v>
      </c>
      <c r="B548">
        <v>0</v>
      </c>
      <c r="C548">
        <v>0</v>
      </c>
      <c r="D548">
        <v>0</v>
      </c>
      <c r="E548">
        <v>417</v>
      </c>
      <c r="F548">
        <v>0</v>
      </c>
      <c r="G548">
        <v>417</v>
      </c>
    </row>
    <row r="549" spans="1:7" x14ac:dyDescent="0.2">
      <c r="A549" t="s">
        <v>1024</v>
      </c>
      <c r="B549">
        <v>0</v>
      </c>
      <c r="C549">
        <v>0</v>
      </c>
      <c r="D549">
        <v>0</v>
      </c>
      <c r="E549">
        <v>1188</v>
      </c>
      <c r="F549">
        <v>0</v>
      </c>
      <c r="G549">
        <v>1188</v>
      </c>
    </row>
    <row r="550" spans="1:7" x14ac:dyDescent="0.2">
      <c r="A550" t="s">
        <v>389</v>
      </c>
      <c r="B550">
        <v>0</v>
      </c>
      <c r="C550">
        <v>0</v>
      </c>
      <c r="D550">
        <v>0</v>
      </c>
      <c r="E550">
        <v>1196</v>
      </c>
      <c r="F550">
        <v>0</v>
      </c>
      <c r="G550">
        <v>1196</v>
      </c>
    </row>
    <row r="551" spans="1:7" x14ac:dyDescent="0.2">
      <c r="A551" t="s">
        <v>390</v>
      </c>
      <c r="B551">
        <v>0</v>
      </c>
      <c r="C551">
        <v>0</v>
      </c>
      <c r="D551">
        <v>0</v>
      </c>
      <c r="E551">
        <v>1188</v>
      </c>
      <c r="F551">
        <v>0</v>
      </c>
      <c r="G551">
        <v>1188</v>
      </c>
    </row>
    <row r="552" spans="1:7" x14ac:dyDescent="0.2">
      <c r="A552" t="s">
        <v>391</v>
      </c>
      <c r="B552">
        <v>0</v>
      </c>
      <c r="C552">
        <v>0</v>
      </c>
      <c r="D552">
        <v>0</v>
      </c>
      <c r="E552">
        <v>1234</v>
      </c>
      <c r="F552">
        <v>0</v>
      </c>
      <c r="G552">
        <v>1234</v>
      </c>
    </row>
    <row r="553" spans="1:7" x14ac:dyDescent="0.2">
      <c r="A553" t="s">
        <v>1017</v>
      </c>
      <c r="B553">
        <v>1408</v>
      </c>
      <c r="C553">
        <v>2048</v>
      </c>
      <c r="D553">
        <v>0</v>
      </c>
      <c r="E553">
        <v>0</v>
      </c>
      <c r="F553">
        <v>0</v>
      </c>
      <c r="G553">
        <v>3456</v>
      </c>
    </row>
    <row r="554" spans="1:7" x14ac:dyDescent="0.2">
      <c r="A554" t="s">
        <v>392</v>
      </c>
      <c r="B554">
        <v>1371</v>
      </c>
      <c r="C554">
        <v>2088</v>
      </c>
      <c r="D554">
        <v>0</v>
      </c>
      <c r="E554">
        <v>0</v>
      </c>
      <c r="F554">
        <v>0</v>
      </c>
      <c r="G554">
        <v>3459</v>
      </c>
    </row>
    <row r="555" spans="1:7" x14ac:dyDescent="0.2">
      <c r="A555" t="s">
        <v>908</v>
      </c>
      <c r="B555">
        <v>1369</v>
      </c>
      <c r="C555">
        <v>2097</v>
      </c>
      <c r="D555">
        <v>0</v>
      </c>
      <c r="E555">
        <v>0</v>
      </c>
      <c r="F555">
        <v>0</v>
      </c>
      <c r="G555">
        <v>3466</v>
      </c>
    </row>
    <row r="556" spans="1:7" x14ac:dyDescent="0.2">
      <c r="A556" t="s">
        <v>393</v>
      </c>
      <c r="B556">
        <v>1205</v>
      </c>
      <c r="C556">
        <v>2150</v>
      </c>
      <c r="D556">
        <v>0</v>
      </c>
      <c r="E556">
        <v>0</v>
      </c>
      <c r="F556">
        <v>0</v>
      </c>
      <c r="G556">
        <v>3355</v>
      </c>
    </row>
    <row r="557" spans="1:7" x14ac:dyDescent="0.2">
      <c r="A557" t="s">
        <v>394</v>
      </c>
      <c r="B557">
        <v>1417</v>
      </c>
      <c r="C557">
        <v>1887</v>
      </c>
      <c r="D557">
        <v>0</v>
      </c>
      <c r="E557">
        <v>0</v>
      </c>
      <c r="F557">
        <v>0</v>
      </c>
      <c r="G557">
        <v>3304</v>
      </c>
    </row>
    <row r="558" spans="1:7" x14ac:dyDescent="0.2">
      <c r="A558" t="s">
        <v>395</v>
      </c>
      <c r="B558">
        <v>1369</v>
      </c>
      <c r="C558">
        <v>2095</v>
      </c>
      <c r="D558">
        <v>0</v>
      </c>
      <c r="E558">
        <v>0</v>
      </c>
      <c r="F558">
        <v>0</v>
      </c>
      <c r="G558">
        <v>3464</v>
      </c>
    </row>
    <row r="559" spans="1:7" x14ac:dyDescent="0.2">
      <c r="A559" t="s">
        <v>832</v>
      </c>
      <c r="B559">
        <v>1419</v>
      </c>
      <c r="C559">
        <v>1827</v>
      </c>
      <c r="D559">
        <v>0</v>
      </c>
      <c r="E559">
        <v>0</v>
      </c>
      <c r="F559">
        <v>0</v>
      </c>
      <c r="G559">
        <v>3246</v>
      </c>
    </row>
    <row r="560" spans="1:7" x14ac:dyDescent="0.2">
      <c r="A560" t="s">
        <v>951</v>
      </c>
      <c r="B560">
        <v>1416</v>
      </c>
      <c r="C560">
        <v>1941</v>
      </c>
      <c r="D560">
        <v>0</v>
      </c>
      <c r="E560">
        <v>0</v>
      </c>
      <c r="F560">
        <v>0</v>
      </c>
      <c r="G560">
        <v>3357</v>
      </c>
    </row>
    <row r="561" spans="1:7" x14ac:dyDescent="0.2">
      <c r="A561" t="s">
        <v>396</v>
      </c>
      <c r="B561">
        <v>1334</v>
      </c>
      <c r="C561">
        <v>2261</v>
      </c>
      <c r="D561">
        <v>0</v>
      </c>
      <c r="E561">
        <v>0</v>
      </c>
      <c r="F561">
        <v>0</v>
      </c>
      <c r="G561">
        <v>3595</v>
      </c>
    </row>
    <row r="562" spans="1:7" x14ac:dyDescent="0.2">
      <c r="A562" t="s">
        <v>397</v>
      </c>
      <c r="B562">
        <v>1373</v>
      </c>
      <c r="C562">
        <v>0</v>
      </c>
      <c r="D562">
        <v>0</v>
      </c>
      <c r="E562">
        <v>0</v>
      </c>
      <c r="F562">
        <v>0</v>
      </c>
      <c r="G562">
        <v>1373</v>
      </c>
    </row>
    <row r="563" spans="1:7" x14ac:dyDescent="0.2">
      <c r="A563" t="s">
        <v>398</v>
      </c>
      <c r="B563">
        <v>1295</v>
      </c>
      <c r="C563">
        <v>1220</v>
      </c>
      <c r="D563">
        <v>0</v>
      </c>
      <c r="E563">
        <v>0</v>
      </c>
      <c r="F563">
        <v>0</v>
      </c>
      <c r="G563">
        <v>2515</v>
      </c>
    </row>
    <row r="564" spans="1:7" x14ac:dyDescent="0.2">
      <c r="A564" t="s">
        <v>399</v>
      </c>
      <c r="B564">
        <v>1305</v>
      </c>
      <c r="C564">
        <v>0</v>
      </c>
      <c r="D564">
        <v>0</v>
      </c>
      <c r="E564">
        <v>0</v>
      </c>
      <c r="F564">
        <v>0</v>
      </c>
      <c r="G564">
        <v>1305</v>
      </c>
    </row>
    <row r="565" spans="1:7" x14ac:dyDescent="0.2">
      <c r="A565" t="s">
        <v>400</v>
      </c>
      <c r="B565">
        <v>1504</v>
      </c>
      <c r="C565">
        <v>280</v>
      </c>
      <c r="D565">
        <v>0</v>
      </c>
      <c r="E565">
        <v>0</v>
      </c>
      <c r="F565">
        <v>0</v>
      </c>
      <c r="G565">
        <v>1784</v>
      </c>
    </row>
    <row r="566" spans="1:7" x14ac:dyDescent="0.2">
      <c r="A566" t="s">
        <v>401</v>
      </c>
      <c r="B566">
        <v>658</v>
      </c>
      <c r="C566">
        <v>1099</v>
      </c>
      <c r="D566">
        <v>0</v>
      </c>
      <c r="E566">
        <v>367</v>
      </c>
      <c r="F566">
        <v>0</v>
      </c>
      <c r="G566">
        <v>2124</v>
      </c>
    </row>
    <row r="567" spans="1:7" x14ac:dyDescent="0.2">
      <c r="A567" t="s">
        <v>402</v>
      </c>
      <c r="B567">
        <v>811</v>
      </c>
      <c r="C567">
        <v>0</v>
      </c>
      <c r="D567">
        <v>0</v>
      </c>
      <c r="E567">
        <v>0</v>
      </c>
      <c r="F567">
        <v>0</v>
      </c>
      <c r="G567">
        <v>811</v>
      </c>
    </row>
    <row r="568" spans="1:7" x14ac:dyDescent="0.2">
      <c r="A568" t="s">
        <v>403</v>
      </c>
      <c r="B568">
        <v>523</v>
      </c>
      <c r="C568">
        <v>488</v>
      </c>
      <c r="D568">
        <v>0</v>
      </c>
      <c r="E568">
        <v>549</v>
      </c>
      <c r="F568">
        <v>0</v>
      </c>
      <c r="G568">
        <v>1560</v>
      </c>
    </row>
    <row r="569" spans="1:7" x14ac:dyDescent="0.2">
      <c r="A569" t="s">
        <v>404</v>
      </c>
      <c r="B569">
        <v>756</v>
      </c>
      <c r="C569">
        <v>0</v>
      </c>
      <c r="D569">
        <v>0</v>
      </c>
      <c r="E569">
        <v>0</v>
      </c>
      <c r="F569">
        <v>0</v>
      </c>
      <c r="G569">
        <v>756</v>
      </c>
    </row>
    <row r="570" spans="1:7" x14ac:dyDescent="0.2">
      <c r="A570" t="s">
        <v>884</v>
      </c>
      <c r="B570">
        <v>243</v>
      </c>
      <c r="C570">
        <v>0</v>
      </c>
      <c r="D570">
        <v>0</v>
      </c>
      <c r="E570">
        <v>0</v>
      </c>
      <c r="F570">
        <v>0</v>
      </c>
      <c r="G570">
        <v>243</v>
      </c>
    </row>
    <row r="571" spans="1:7" x14ac:dyDescent="0.2">
      <c r="A571" t="s">
        <v>405</v>
      </c>
      <c r="B571">
        <v>804</v>
      </c>
      <c r="C571">
        <v>0</v>
      </c>
      <c r="D571">
        <v>0</v>
      </c>
      <c r="E571">
        <v>0</v>
      </c>
      <c r="F571">
        <v>0</v>
      </c>
      <c r="G571">
        <v>804</v>
      </c>
    </row>
    <row r="572" spans="1:7" x14ac:dyDescent="0.2">
      <c r="A572" t="s">
        <v>875</v>
      </c>
      <c r="B572">
        <v>361</v>
      </c>
      <c r="C572">
        <v>0</v>
      </c>
      <c r="D572">
        <v>0</v>
      </c>
      <c r="E572">
        <v>408</v>
      </c>
      <c r="F572">
        <v>0</v>
      </c>
      <c r="G572">
        <v>769</v>
      </c>
    </row>
    <row r="573" spans="1:7" x14ac:dyDescent="0.2">
      <c r="A573" t="s">
        <v>406</v>
      </c>
      <c r="B573">
        <v>1387</v>
      </c>
      <c r="C573">
        <v>35</v>
      </c>
      <c r="D573">
        <v>0</v>
      </c>
      <c r="E573">
        <v>0</v>
      </c>
      <c r="F573">
        <v>0</v>
      </c>
      <c r="G573">
        <v>1422</v>
      </c>
    </row>
    <row r="574" spans="1:7" x14ac:dyDescent="0.2">
      <c r="A574" t="s">
        <v>407</v>
      </c>
      <c r="B574">
        <v>727</v>
      </c>
      <c r="C574">
        <v>117</v>
      </c>
      <c r="D574">
        <v>0</v>
      </c>
      <c r="E574">
        <v>285</v>
      </c>
      <c r="F574">
        <v>0</v>
      </c>
      <c r="G574">
        <v>1129</v>
      </c>
    </row>
    <row r="575" spans="1:7" x14ac:dyDescent="0.2">
      <c r="A575" t="s">
        <v>408</v>
      </c>
      <c r="B575">
        <v>1220</v>
      </c>
      <c r="C575">
        <v>362</v>
      </c>
      <c r="D575">
        <v>0</v>
      </c>
      <c r="E575">
        <v>0</v>
      </c>
      <c r="F575">
        <v>0</v>
      </c>
      <c r="G575">
        <v>1582</v>
      </c>
    </row>
    <row r="576" spans="1:7" x14ac:dyDescent="0.2">
      <c r="A576" t="s">
        <v>977</v>
      </c>
      <c r="B576">
        <v>245</v>
      </c>
      <c r="C576">
        <v>0</v>
      </c>
      <c r="D576">
        <v>0</v>
      </c>
      <c r="E576">
        <v>124</v>
      </c>
      <c r="F576">
        <v>0</v>
      </c>
      <c r="G576">
        <v>369</v>
      </c>
    </row>
    <row r="577" spans="1:7" x14ac:dyDescent="0.2">
      <c r="A577" t="s">
        <v>876</v>
      </c>
      <c r="B577">
        <v>1462</v>
      </c>
      <c r="C577">
        <v>1528</v>
      </c>
      <c r="D577">
        <v>0</v>
      </c>
      <c r="E577">
        <v>0</v>
      </c>
      <c r="F577">
        <v>0</v>
      </c>
      <c r="G577">
        <v>2990</v>
      </c>
    </row>
    <row r="578" spans="1:7" x14ac:dyDescent="0.2">
      <c r="A578" t="s">
        <v>940</v>
      </c>
      <c r="B578">
        <v>1470</v>
      </c>
      <c r="C578">
        <v>1497</v>
      </c>
      <c r="D578">
        <v>0</v>
      </c>
      <c r="E578">
        <v>0</v>
      </c>
      <c r="F578">
        <v>0</v>
      </c>
      <c r="G578">
        <v>2967</v>
      </c>
    </row>
    <row r="579" spans="1:7" x14ac:dyDescent="0.2">
      <c r="A579" t="s">
        <v>833</v>
      </c>
      <c r="B579">
        <v>1481</v>
      </c>
      <c r="C579">
        <v>1537</v>
      </c>
      <c r="D579">
        <v>0</v>
      </c>
      <c r="E579">
        <v>0</v>
      </c>
      <c r="F579">
        <v>0</v>
      </c>
      <c r="G579">
        <v>3018</v>
      </c>
    </row>
    <row r="580" spans="1:7" x14ac:dyDescent="0.2">
      <c r="A580" t="s">
        <v>410</v>
      </c>
      <c r="B580">
        <v>1468</v>
      </c>
      <c r="C580">
        <v>1506</v>
      </c>
      <c r="D580">
        <v>0</v>
      </c>
      <c r="E580">
        <v>0</v>
      </c>
      <c r="F580">
        <v>0</v>
      </c>
      <c r="G580">
        <v>2974</v>
      </c>
    </row>
    <row r="581" spans="1:7" x14ac:dyDescent="0.2">
      <c r="A581" t="s">
        <v>411</v>
      </c>
      <c r="B581">
        <v>1467</v>
      </c>
      <c r="C581">
        <v>1508</v>
      </c>
      <c r="D581">
        <v>0</v>
      </c>
      <c r="E581">
        <v>0</v>
      </c>
      <c r="F581">
        <v>0</v>
      </c>
      <c r="G581">
        <v>2975</v>
      </c>
    </row>
    <row r="582" spans="1:7" x14ac:dyDescent="0.2">
      <c r="A582" t="s">
        <v>412</v>
      </c>
      <c r="B582">
        <v>1469</v>
      </c>
      <c r="C582">
        <v>1503</v>
      </c>
      <c r="D582">
        <v>0</v>
      </c>
      <c r="E582">
        <v>0</v>
      </c>
      <c r="F582">
        <v>0</v>
      </c>
      <c r="G582">
        <v>2972</v>
      </c>
    </row>
    <row r="583" spans="1:7" x14ac:dyDescent="0.2">
      <c r="A583" t="s">
        <v>952</v>
      </c>
      <c r="B583">
        <v>1444</v>
      </c>
      <c r="C583">
        <v>1571</v>
      </c>
      <c r="D583">
        <v>0</v>
      </c>
      <c r="E583">
        <v>0</v>
      </c>
      <c r="F583">
        <v>0</v>
      </c>
      <c r="G583">
        <v>3015</v>
      </c>
    </row>
    <row r="584" spans="1:7" x14ac:dyDescent="0.2">
      <c r="A584" t="s">
        <v>906</v>
      </c>
      <c r="B584">
        <v>1440</v>
      </c>
      <c r="C584">
        <v>1575</v>
      </c>
      <c r="D584">
        <v>0</v>
      </c>
      <c r="E584">
        <v>0</v>
      </c>
      <c r="F584">
        <v>0</v>
      </c>
      <c r="G584">
        <v>3015</v>
      </c>
    </row>
    <row r="585" spans="1:7" x14ac:dyDescent="0.2">
      <c r="A585" t="s">
        <v>834</v>
      </c>
      <c r="B585">
        <v>1423</v>
      </c>
      <c r="C585">
        <v>1785</v>
      </c>
      <c r="D585">
        <v>0</v>
      </c>
      <c r="E585">
        <v>0</v>
      </c>
      <c r="F585">
        <v>0</v>
      </c>
      <c r="G585">
        <v>3208</v>
      </c>
    </row>
    <row r="586" spans="1:7" x14ac:dyDescent="0.2">
      <c r="A586" t="s">
        <v>917</v>
      </c>
      <c r="B586">
        <v>1431</v>
      </c>
      <c r="C586">
        <v>1596</v>
      </c>
      <c r="D586">
        <v>0</v>
      </c>
      <c r="E586">
        <v>0</v>
      </c>
      <c r="F586">
        <v>0</v>
      </c>
      <c r="G586">
        <v>3027</v>
      </c>
    </row>
    <row r="587" spans="1:7" x14ac:dyDescent="0.2">
      <c r="A587" t="s">
        <v>413</v>
      </c>
      <c r="B587">
        <v>1432</v>
      </c>
      <c r="C587">
        <v>1592</v>
      </c>
      <c r="D587">
        <v>0</v>
      </c>
      <c r="E587">
        <v>0</v>
      </c>
      <c r="F587">
        <v>0</v>
      </c>
      <c r="G587">
        <v>3024</v>
      </c>
    </row>
    <row r="588" spans="1:7" x14ac:dyDescent="0.2">
      <c r="A588" t="s">
        <v>414</v>
      </c>
      <c r="B588">
        <v>1459</v>
      </c>
      <c r="C588">
        <v>1536</v>
      </c>
      <c r="D588">
        <v>0</v>
      </c>
      <c r="E588">
        <v>0</v>
      </c>
      <c r="F588">
        <v>0</v>
      </c>
      <c r="G588">
        <v>2995</v>
      </c>
    </row>
    <row r="589" spans="1:7" x14ac:dyDescent="0.2">
      <c r="A589" t="s">
        <v>415</v>
      </c>
      <c r="B589">
        <v>1311</v>
      </c>
      <c r="C589">
        <v>2242</v>
      </c>
      <c r="D589">
        <v>0</v>
      </c>
      <c r="E589">
        <v>0</v>
      </c>
      <c r="F589">
        <v>0</v>
      </c>
      <c r="G589">
        <v>3553</v>
      </c>
    </row>
    <row r="590" spans="1:7" x14ac:dyDescent="0.2">
      <c r="A590" t="s">
        <v>986</v>
      </c>
      <c r="B590">
        <v>1363</v>
      </c>
      <c r="C590">
        <v>2167</v>
      </c>
      <c r="D590">
        <v>0</v>
      </c>
      <c r="E590">
        <v>0</v>
      </c>
      <c r="F590">
        <v>0</v>
      </c>
      <c r="G590">
        <v>3530</v>
      </c>
    </row>
    <row r="591" spans="1:7" x14ac:dyDescent="0.2">
      <c r="A591" t="s">
        <v>416</v>
      </c>
      <c r="B591">
        <v>1344</v>
      </c>
      <c r="C591">
        <v>2209</v>
      </c>
      <c r="D591">
        <v>0</v>
      </c>
      <c r="E591">
        <v>0</v>
      </c>
      <c r="F591">
        <v>0</v>
      </c>
      <c r="G591">
        <v>3553</v>
      </c>
    </row>
    <row r="592" spans="1:7" x14ac:dyDescent="0.2">
      <c r="A592" t="s">
        <v>417</v>
      </c>
      <c r="B592">
        <v>1459</v>
      </c>
      <c r="C592">
        <v>1538</v>
      </c>
      <c r="D592">
        <v>0</v>
      </c>
      <c r="E592">
        <v>0</v>
      </c>
      <c r="F592">
        <v>0</v>
      </c>
      <c r="G592">
        <v>2997</v>
      </c>
    </row>
    <row r="593" spans="1:7" x14ac:dyDescent="0.2">
      <c r="A593" t="s">
        <v>1007</v>
      </c>
      <c r="B593">
        <v>1460</v>
      </c>
      <c r="C593">
        <v>1536</v>
      </c>
      <c r="D593">
        <v>0</v>
      </c>
      <c r="E593">
        <v>0</v>
      </c>
      <c r="F593">
        <v>0</v>
      </c>
      <c r="G593">
        <v>2996</v>
      </c>
    </row>
    <row r="594" spans="1:7" x14ac:dyDescent="0.2">
      <c r="A594" t="s">
        <v>418</v>
      </c>
      <c r="B594">
        <v>1442</v>
      </c>
      <c r="C594">
        <v>1568</v>
      </c>
      <c r="D594">
        <v>0</v>
      </c>
      <c r="E594">
        <v>0</v>
      </c>
      <c r="F594">
        <v>0</v>
      </c>
      <c r="G594">
        <v>3010</v>
      </c>
    </row>
    <row r="595" spans="1:7" x14ac:dyDescent="0.2">
      <c r="A595" t="s">
        <v>419</v>
      </c>
      <c r="B595">
        <v>1447</v>
      </c>
      <c r="C595">
        <v>1580</v>
      </c>
      <c r="D595">
        <v>0</v>
      </c>
      <c r="E595">
        <v>0</v>
      </c>
      <c r="F595">
        <v>0</v>
      </c>
      <c r="G595">
        <v>3027</v>
      </c>
    </row>
    <row r="596" spans="1:7" x14ac:dyDescent="0.2">
      <c r="A596" t="s">
        <v>1046</v>
      </c>
      <c r="B596">
        <v>1458</v>
      </c>
      <c r="C596">
        <v>1539</v>
      </c>
      <c r="D596">
        <v>0</v>
      </c>
      <c r="E596">
        <v>0</v>
      </c>
      <c r="F596">
        <v>0</v>
      </c>
      <c r="G596">
        <v>2997</v>
      </c>
    </row>
    <row r="597" spans="1:7" x14ac:dyDescent="0.2">
      <c r="A597" t="s">
        <v>1034</v>
      </c>
      <c r="B597">
        <v>1453</v>
      </c>
      <c r="C597">
        <v>1558</v>
      </c>
      <c r="D597">
        <v>0</v>
      </c>
      <c r="E597">
        <v>0</v>
      </c>
      <c r="F597">
        <v>0</v>
      </c>
      <c r="G597">
        <v>3011</v>
      </c>
    </row>
    <row r="598" spans="1:7" x14ac:dyDescent="0.2">
      <c r="A598" t="s">
        <v>420</v>
      </c>
      <c r="B598">
        <v>1457</v>
      </c>
      <c r="C598">
        <v>1537</v>
      </c>
      <c r="D598">
        <v>0</v>
      </c>
      <c r="E598">
        <v>0</v>
      </c>
      <c r="F598">
        <v>0</v>
      </c>
      <c r="G598">
        <v>2994</v>
      </c>
    </row>
    <row r="599" spans="1:7" x14ac:dyDescent="0.2">
      <c r="A599" t="s">
        <v>421</v>
      </c>
      <c r="B599">
        <v>1487</v>
      </c>
      <c r="C599">
        <v>1473</v>
      </c>
      <c r="D599">
        <v>0</v>
      </c>
      <c r="E599">
        <v>0</v>
      </c>
      <c r="F599">
        <v>0</v>
      </c>
      <c r="G599">
        <v>2960</v>
      </c>
    </row>
    <row r="600" spans="1:7" x14ac:dyDescent="0.2">
      <c r="A600" t="s">
        <v>835</v>
      </c>
      <c r="B600">
        <v>847</v>
      </c>
      <c r="C600">
        <v>0</v>
      </c>
      <c r="D600">
        <v>1838</v>
      </c>
      <c r="E600">
        <v>0</v>
      </c>
      <c r="F600">
        <v>804</v>
      </c>
      <c r="G600">
        <v>3489</v>
      </c>
    </row>
    <row r="601" spans="1:7" x14ac:dyDescent="0.2">
      <c r="A601" t="s">
        <v>893</v>
      </c>
      <c r="B601">
        <v>844</v>
      </c>
      <c r="C601">
        <v>0</v>
      </c>
      <c r="D601">
        <v>1842</v>
      </c>
      <c r="E601">
        <v>0</v>
      </c>
      <c r="F601">
        <v>800</v>
      </c>
      <c r="G601">
        <v>3486</v>
      </c>
    </row>
    <row r="602" spans="1:7" x14ac:dyDescent="0.2">
      <c r="A602" t="s">
        <v>1033</v>
      </c>
      <c r="B602">
        <v>0</v>
      </c>
      <c r="C602">
        <v>0</v>
      </c>
      <c r="D602">
        <v>0</v>
      </c>
      <c r="E602">
        <v>807</v>
      </c>
      <c r="F602">
        <v>3168</v>
      </c>
      <c r="G602">
        <v>3975</v>
      </c>
    </row>
    <row r="603" spans="1:7" x14ac:dyDescent="0.2">
      <c r="A603" t="s">
        <v>1032</v>
      </c>
      <c r="B603">
        <v>0</v>
      </c>
      <c r="C603">
        <v>0</v>
      </c>
      <c r="D603">
        <v>0</v>
      </c>
      <c r="E603">
        <v>732</v>
      </c>
      <c r="F603">
        <v>3056</v>
      </c>
      <c r="G603">
        <v>3788</v>
      </c>
    </row>
    <row r="604" spans="1:7" x14ac:dyDescent="0.2">
      <c r="A604" t="s">
        <v>423</v>
      </c>
      <c r="B604">
        <v>0</v>
      </c>
      <c r="C604">
        <v>0</v>
      </c>
      <c r="D604">
        <v>0</v>
      </c>
      <c r="E604">
        <v>1201</v>
      </c>
      <c r="F604">
        <v>10</v>
      </c>
      <c r="G604">
        <v>1211</v>
      </c>
    </row>
    <row r="605" spans="1:7" x14ac:dyDescent="0.2">
      <c r="A605" t="s">
        <v>987</v>
      </c>
      <c r="B605">
        <v>794</v>
      </c>
      <c r="C605">
        <v>0</v>
      </c>
      <c r="D605">
        <v>1899</v>
      </c>
      <c r="E605">
        <v>0</v>
      </c>
      <c r="F605">
        <v>790</v>
      </c>
      <c r="G605">
        <v>3483</v>
      </c>
    </row>
    <row r="606" spans="1:7" x14ac:dyDescent="0.2">
      <c r="A606" t="s">
        <v>851</v>
      </c>
      <c r="B606">
        <v>851</v>
      </c>
      <c r="C606">
        <v>0</v>
      </c>
      <c r="D606">
        <v>2104</v>
      </c>
      <c r="E606">
        <v>0</v>
      </c>
      <c r="F606">
        <v>522</v>
      </c>
      <c r="G606">
        <v>3477</v>
      </c>
    </row>
    <row r="607" spans="1:7" x14ac:dyDescent="0.2">
      <c r="A607" t="s">
        <v>852</v>
      </c>
      <c r="B607">
        <v>851</v>
      </c>
      <c r="C607">
        <v>0</v>
      </c>
      <c r="D607">
        <v>2104</v>
      </c>
      <c r="E607">
        <v>0</v>
      </c>
      <c r="F607">
        <v>522</v>
      </c>
      <c r="G607">
        <v>3477</v>
      </c>
    </row>
    <row r="608" spans="1:7" x14ac:dyDescent="0.2">
      <c r="A608" t="s">
        <v>855</v>
      </c>
      <c r="B608">
        <v>1496</v>
      </c>
      <c r="C608">
        <v>1869</v>
      </c>
      <c r="D608">
        <v>0</v>
      </c>
      <c r="E608">
        <v>0</v>
      </c>
      <c r="F608">
        <v>0</v>
      </c>
      <c r="G608">
        <v>3365</v>
      </c>
    </row>
    <row r="609" spans="1:7" x14ac:dyDescent="0.2">
      <c r="A609" t="s">
        <v>859</v>
      </c>
      <c r="B609">
        <v>1491</v>
      </c>
      <c r="C609">
        <v>1871</v>
      </c>
      <c r="D609">
        <v>0</v>
      </c>
      <c r="E609">
        <v>0</v>
      </c>
      <c r="F609">
        <v>0</v>
      </c>
      <c r="G609">
        <v>3362</v>
      </c>
    </row>
    <row r="610" spans="1:7" x14ac:dyDescent="0.2">
      <c r="A610" t="s">
        <v>860</v>
      </c>
      <c r="B610">
        <v>1491</v>
      </c>
      <c r="C610">
        <v>1871</v>
      </c>
      <c r="D610">
        <v>0</v>
      </c>
      <c r="E610">
        <v>0</v>
      </c>
      <c r="F610">
        <v>0</v>
      </c>
      <c r="G610">
        <v>3362</v>
      </c>
    </row>
    <row r="611" spans="1:7" x14ac:dyDescent="0.2">
      <c r="A611" t="s">
        <v>862</v>
      </c>
      <c r="B611">
        <v>552</v>
      </c>
      <c r="C611">
        <v>0</v>
      </c>
      <c r="D611">
        <v>0</v>
      </c>
      <c r="E611">
        <v>757</v>
      </c>
      <c r="F611">
        <v>0</v>
      </c>
      <c r="G611">
        <v>1309</v>
      </c>
    </row>
    <row r="612" spans="1:7" x14ac:dyDescent="0.2">
      <c r="A612" t="s">
        <v>863</v>
      </c>
      <c r="B612">
        <v>81</v>
      </c>
      <c r="C612">
        <v>0</v>
      </c>
      <c r="D612">
        <v>0</v>
      </c>
      <c r="E612">
        <v>688</v>
      </c>
      <c r="F612">
        <v>0</v>
      </c>
      <c r="G612">
        <v>769</v>
      </c>
    </row>
    <row r="613" spans="1:7" x14ac:dyDescent="0.2">
      <c r="A613" t="s">
        <v>430</v>
      </c>
      <c r="B613">
        <v>207</v>
      </c>
      <c r="C613">
        <v>0</v>
      </c>
      <c r="D613">
        <v>0</v>
      </c>
      <c r="E613">
        <v>0</v>
      </c>
      <c r="F613">
        <v>0</v>
      </c>
      <c r="G613">
        <v>207</v>
      </c>
    </row>
    <row r="614" spans="1:7" x14ac:dyDescent="0.2">
      <c r="A614" t="s">
        <v>762</v>
      </c>
      <c r="B614">
        <v>849</v>
      </c>
      <c r="C614">
        <v>0</v>
      </c>
      <c r="D614">
        <v>1145</v>
      </c>
      <c r="E614">
        <v>0</v>
      </c>
      <c r="F614">
        <v>0</v>
      </c>
      <c r="G614">
        <v>1994</v>
      </c>
    </row>
    <row r="615" spans="1:7" x14ac:dyDescent="0.2">
      <c r="A615" t="s">
        <v>870</v>
      </c>
      <c r="B615">
        <v>110</v>
      </c>
      <c r="C615">
        <v>0</v>
      </c>
      <c r="D615">
        <v>0</v>
      </c>
      <c r="E615">
        <v>1158</v>
      </c>
      <c r="F615">
        <v>0</v>
      </c>
      <c r="G615">
        <v>1268</v>
      </c>
    </row>
    <row r="616" spans="1:7" x14ac:dyDescent="0.2">
      <c r="A616" t="s">
        <v>1149</v>
      </c>
      <c r="B616">
        <v>0</v>
      </c>
      <c r="C616">
        <v>0</v>
      </c>
      <c r="D616">
        <v>0</v>
      </c>
      <c r="E616">
        <v>693</v>
      </c>
      <c r="F616">
        <v>3059</v>
      </c>
      <c r="G616">
        <v>3752</v>
      </c>
    </row>
    <row r="617" spans="1:7" x14ac:dyDescent="0.2">
      <c r="A617" t="s">
        <v>1150</v>
      </c>
      <c r="B617">
        <v>49</v>
      </c>
      <c r="C617">
        <v>0</v>
      </c>
      <c r="D617">
        <v>59</v>
      </c>
      <c r="E617">
        <v>691</v>
      </c>
      <c r="F617">
        <v>3504</v>
      </c>
      <c r="G617">
        <v>4303</v>
      </c>
    </row>
    <row r="618" spans="1:7" x14ac:dyDescent="0.2">
      <c r="A618" t="s">
        <v>1151</v>
      </c>
      <c r="B618">
        <v>0</v>
      </c>
      <c r="C618">
        <v>0</v>
      </c>
      <c r="D618">
        <v>0</v>
      </c>
      <c r="E618">
        <v>751</v>
      </c>
      <c r="F618">
        <v>3054</v>
      </c>
      <c r="G618">
        <v>3805</v>
      </c>
    </row>
  </sheetData>
  <sortState ref="A2:G605">
    <sortCondition ref="A1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9"/>
  <sheetViews>
    <sheetView workbookViewId="0">
      <pane ySplit="1" topLeftCell="A2" activePane="bottomLeft" state="frozen"/>
      <selection pane="bottomLeft" activeCell="K620" sqref="K620"/>
    </sheetView>
  </sheetViews>
  <sheetFormatPr defaultRowHeight="12.75" x14ac:dyDescent="0.2"/>
  <cols>
    <col min="1" max="1" width="9" bestFit="1" customWidth="1"/>
    <col min="2" max="2" width="10.7109375" bestFit="1" customWidth="1"/>
    <col min="3" max="3" width="10.42578125" bestFit="1" customWidth="1"/>
    <col min="4" max="4" width="10.7109375" bestFit="1" customWidth="1"/>
    <col min="5" max="5" width="11.28515625" bestFit="1" customWidth="1"/>
    <col min="6" max="6" width="10.85546875" bestFit="1" customWidth="1"/>
    <col min="7" max="7" width="17.7109375" bestFit="1" customWidth="1"/>
  </cols>
  <sheetData>
    <row r="1" spans="1:7" x14ac:dyDescent="0.2">
      <c r="A1" t="s">
        <v>1055</v>
      </c>
      <c r="B1" t="s">
        <v>899</v>
      </c>
      <c r="C1" t="s">
        <v>900</v>
      </c>
      <c r="D1" t="s">
        <v>901</v>
      </c>
      <c r="E1" t="s">
        <v>902</v>
      </c>
      <c r="F1" t="s">
        <v>903</v>
      </c>
      <c r="G1" t="s">
        <v>904</v>
      </c>
    </row>
    <row r="2" spans="1:7" x14ac:dyDescent="0.2">
      <c r="A2" t="s">
        <v>1142</v>
      </c>
      <c r="B2">
        <v>0</v>
      </c>
      <c r="C2">
        <v>0</v>
      </c>
      <c r="D2">
        <v>0</v>
      </c>
      <c r="E2">
        <v>593</v>
      </c>
      <c r="F2">
        <v>3094</v>
      </c>
      <c r="G2">
        <v>3687</v>
      </c>
    </row>
    <row r="3" spans="1:7" x14ac:dyDescent="0.2">
      <c r="A3" t="s">
        <v>85</v>
      </c>
      <c r="B3">
        <v>867</v>
      </c>
      <c r="C3">
        <v>0</v>
      </c>
      <c r="D3">
        <v>1815</v>
      </c>
      <c r="E3">
        <v>2</v>
      </c>
      <c r="F3">
        <v>852</v>
      </c>
      <c r="G3">
        <v>3536</v>
      </c>
    </row>
    <row r="4" spans="1:7" x14ac:dyDescent="0.2">
      <c r="A4" t="s">
        <v>120</v>
      </c>
      <c r="B4">
        <v>1301</v>
      </c>
      <c r="C4">
        <v>2086</v>
      </c>
      <c r="D4">
        <v>0</v>
      </c>
      <c r="E4">
        <v>2</v>
      </c>
      <c r="F4">
        <v>0</v>
      </c>
      <c r="G4">
        <v>3389</v>
      </c>
    </row>
    <row r="5" spans="1:7" x14ac:dyDescent="0.2">
      <c r="A5" t="s">
        <v>194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">
      <c r="A6" t="s">
        <v>280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">
      <c r="A7" t="s">
        <v>69</v>
      </c>
      <c r="B7">
        <v>865</v>
      </c>
      <c r="C7">
        <v>0</v>
      </c>
      <c r="D7">
        <v>1825</v>
      </c>
      <c r="E7">
        <v>2</v>
      </c>
      <c r="F7">
        <v>828</v>
      </c>
      <c r="G7">
        <v>3520</v>
      </c>
    </row>
    <row r="8" spans="1:7" x14ac:dyDescent="0.2">
      <c r="A8" t="s">
        <v>76</v>
      </c>
      <c r="B8">
        <v>878</v>
      </c>
      <c r="C8">
        <v>0</v>
      </c>
      <c r="D8">
        <v>1816</v>
      </c>
      <c r="E8">
        <v>2</v>
      </c>
      <c r="F8">
        <v>953</v>
      </c>
      <c r="G8">
        <v>3649</v>
      </c>
    </row>
    <row r="9" spans="1:7" x14ac:dyDescent="0.2">
      <c r="A9" t="s">
        <v>941</v>
      </c>
      <c r="B9">
        <v>865</v>
      </c>
      <c r="C9">
        <v>0</v>
      </c>
      <c r="D9">
        <v>1833</v>
      </c>
      <c r="E9">
        <v>2</v>
      </c>
      <c r="F9">
        <v>811</v>
      </c>
      <c r="G9">
        <v>3511</v>
      </c>
    </row>
    <row r="10" spans="1:7" x14ac:dyDescent="0.2">
      <c r="A10" t="s">
        <v>93</v>
      </c>
      <c r="B10">
        <v>74</v>
      </c>
      <c r="C10">
        <v>0</v>
      </c>
      <c r="D10">
        <v>394</v>
      </c>
      <c r="E10">
        <v>510</v>
      </c>
      <c r="F10">
        <v>2657</v>
      </c>
      <c r="G10">
        <v>3635</v>
      </c>
    </row>
    <row r="11" spans="1:7" x14ac:dyDescent="0.2">
      <c r="A11" t="s">
        <v>100</v>
      </c>
      <c r="B11">
        <v>1061</v>
      </c>
      <c r="C11">
        <v>2578</v>
      </c>
      <c r="D11">
        <v>0</v>
      </c>
      <c r="E11">
        <v>2</v>
      </c>
      <c r="F11">
        <v>0</v>
      </c>
      <c r="G11">
        <v>3641</v>
      </c>
    </row>
    <row r="12" spans="1:7" x14ac:dyDescent="0.2">
      <c r="A12" t="s">
        <v>896</v>
      </c>
      <c r="B12">
        <v>1334</v>
      </c>
      <c r="C12">
        <v>2234</v>
      </c>
      <c r="D12">
        <v>0</v>
      </c>
      <c r="E12">
        <v>2</v>
      </c>
      <c r="F12">
        <v>0</v>
      </c>
      <c r="G12">
        <v>3570</v>
      </c>
    </row>
    <row r="13" spans="1:7" x14ac:dyDescent="0.2">
      <c r="A13" t="s">
        <v>140</v>
      </c>
      <c r="B13">
        <v>865</v>
      </c>
      <c r="C13">
        <v>0</v>
      </c>
      <c r="D13">
        <v>1839</v>
      </c>
      <c r="E13">
        <v>2</v>
      </c>
      <c r="F13">
        <v>801</v>
      </c>
      <c r="G13">
        <v>3507</v>
      </c>
    </row>
    <row r="14" spans="1:7" x14ac:dyDescent="0.2">
      <c r="A14" t="s">
        <v>1048</v>
      </c>
      <c r="B14">
        <v>943</v>
      </c>
      <c r="C14">
        <v>2737</v>
      </c>
      <c r="D14">
        <v>0</v>
      </c>
      <c r="E14">
        <v>76</v>
      </c>
      <c r="F14">
        <v>0</v>
      </c>
      <c r="G14">
        <v>3756</v>
      </c>
    </row>
    <row r="15" spans="1:7" x14ac:dyDescent="0.2">
      <c r="A15" t="s">
        <v>210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2">
      <c r="A16" t="s">
        <v>224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 x14ac:dyDescent="0.2">
      <c r="A17" t="s">
        <v>307</v>
      </c>
      <c r="B17">
        <v>0</v>
      </c>
      <c r="C17">
        <v>0</v>
      </c>
      <c r="D17">
        <v>0</v>
      </c>
      <c r="E17">
        <v>1317</v>
      </c>
      <c r="F17">
        <v>0</v>
      </c>
      <c r="G17">
        <v>1317</v>
      </c>
    </row>
    <row r="18" spans="1:7" x14ac:dyDescent="0.2">
      <c r="A18" t="s">
        <v>875</v>
      </c>
      <c r="B18">
        <v>361</v>
      </c>
      <c r="C18">
        <v>0</v>
      </c>
      <c r="D18">
        <v>0</v>
      </c>
      <c r="E18">
        <v>408</v>
      </c>
      <c r="F18">
        <v>0</v>
      </c>
      <c r="G18">
        <v>769</v>
      </c>
    </row>
    <row r="19" spans="1:7" x14ac:dyDescent="0.2">
      <c r="A19" t="s">
        <v>165</v>
      </c>
      <c r="B19">
        <v>0</v>
      </c>
      <c r="C19">
        <v>0</v>
      </c>
      <c r="D19">
        <v>0</v>
      </c>
      <c r="E19">
        <v>1228</v>
      </c>
      <c r="F19">
        <v>0</v>
      </c>
      <c r="G19">
        <v>1228</v>
      </c>
    </row>
    <row r="20" spans="1:7" x14ac:dyDescent="0.2">
      <c r="A20" t="s">
        <v>994</v>
      </c>
      <c r="B20">
        <v>0</v>
      </c>
      <c r="C20">
        <v>0</v>
      </c>
      <c r="D20">
        <v>0</v>
      </c>
      <c r="E20">
        <v>1279</v>
      </c>
      <c r="F20">
        <v>0</v>
      </c>
      <c r="G20">
        <v>1279</v>
      </c>
    </row>
    <row r="21" spans="1:7" x14ac:dyDescent="0.2">
      <c r="A21" t="s">
        <v>68</v>
      </c>
      <c r="B21">
        <v>865</v>
      </c>
      <c r="C21">
        <v>0</v>
      </c>
      <c r="D21">
        <v>1832</v>
      </c>
      <c r="E21">
        <v>2</v>
      </c>
      <c r="F21">
        <v>813</v>
      </c>
      <c r="G21">
        <v>3512</v>
      </c>
    </row>
    <row r="22" spans="1:7" x14ac:dyDescent="0.2">
      <c r="A22" t="s">
        <v>92</v>
      </c>
      <c r="B22">
        <v>866</v>
      </c>
      <c r="C22">
        <v>0</v>
      </c>
      <c r="D22">
        <v>1819</v>
      </c>
      <c r="E22">
        <v>2</v>
      </c>
      <c r="F22">
        <v>841</v>
      </c>
      <c r="G22">
        <v>3528</v>
      </c>
    </row>
    <row r="23" spans="1:7" x14ac:dyDescent="0.2">
      <c r="A23" t="s">
        <v>890</v>
      </c>
      <c r="B23">
        <v>1488</v>
      </c>
      <c r="C23">
        <v>1498</v>
      </c>
      <c r="D23">
        <v>0</v>
      </c>
      <c r="E23">
        <v>2</v>
      </c>
      <c r="F23">
        <v>0</v>
      </c>
      <c r="G23">
        <v>2988</v>
      </c>
    </row>
    <row r="24" spans="1:7" x14ac:dyDescent="0.2">
      <c r="A24" t="s">
        <v>905</v>
      </c>
      <c r="B24">
        <v>1482</v>
      </c>
      <c r="C24">
        <v>1526</v>
      </c>
      <c r="D24">
        <v>0</v>
      </c>
      <c r="E24">
        <v>2</v>
      </c>
      <c r="F24">
        <v>0</v>
      </c>
      <c r="G24">
        <v>3010</v>
      </c>
    </row>
    <row r="25" spans="1:7" x14ac:dyDescent="0.2">
      <c r="A25" t="s">
        <v>152</v>
      </c>
      <c r="B25">
        <v>543</v>
      </c>
      <c r="C25">
        <v>2288</v>
      </c>
      <c r="D25">
        <v>0</v>
      </c>
      <c r="E25">
        <v>539</v>
      </c>
      <c r="F25">
        <v>0</v>
      </c>
      <c r="G25">
        <v>3370</v>
      </c>
    </row>
    <row r="26" spans="1:7" x14ac:dyDescent="0.2">
      <c r="A26" t="s">
        <v>235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 x14ac:dyDescent="0.2">
      <c r="A27" t="s">
        <v>236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 x14ac:dyDescent="0.2">
      <c r="A28" t="s">
        <v>263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 x14ac:dyDescent="0.2">
      <c r="A29" t="s">
        <v>291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 x14ac:dyDescent="0.2">
      <c r="A30" t="s">
        <v>292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7" x14ac:dyDescent="0.2">
      <c r="A31" t="s">
        <v>320</v>
      </c>
      <c r="B31">
        <v>295</v>
      </c>
      <c r="C31">
        <v>0</v>
      </c>
      <c r="D31">
        <v>0</v>
      </c>
      <c r="E31">
        <v>2</v>
      </c>
      <c r="F31">
        <v>0</v>
      </c>
      <c r="G31">
        <v>297</v>
      </c>
    </row>
    <row r="32" spans="1:7" x14ac:dyDescent="0.2">
      <c r="A32" t="s">
        <v>321</v>
      </c>
      <c r="B32">
        <v>0</v>
      </c>
      <c r="C32">
        <v>0</v>
      </c>
      <c r="D32">
        <v>0</v>
      </c>
      <c r="E32">
        <v>66</v>
      </c>
      <c r="F32">
        <v>0</v>
      </c>
      <c r="G32">
        <v>66</v>
      </c>
    </row>
    <row r="33" spans="1:7" x14ac:dyDescent="0.2">
      <c r="A33" t="s">
        <v>337</v>
      </c>
      <c r="B33">
        <v>0</v>
      </c>
      <c r="C33">
        <v>0</v>
      </c>
      <c r="D33">
        <v>0</v>
      </c>
      <c r="E33">
        <v>851</v>
      </c>
      <c r="F33">
        <v>0</v>
      </c>
      <c r="G33">
        <v>851</v>
      </c>
    </row>
    <row r="34" spans="1:7" x14ac:dyDescent="0.2">
      <c r="A34" t="s">
        <v>350</v>
      </c>
      <c r="B34">
        <v>107</v>
      </c>
      <c r="C34">
        <v>0</v>
      </c>
      <c r="D34">
        <v>0</v>
      </c>
      <c r="E34">
        <v>1166</v>
      </c>
      <c r="F34">
        <v>0</v>
      </c>
      <c r="G34">
        <v>1273</v>
      </c>
    </row>
    <row r="35" spans="1:7" x14ac:dyDescent="0.2">
      <c r="A35" t="s">
        <v>358</v>
      </c>
      <c r="B35">
        <v>207</v>
      </c>
      <c r="C35">
        <v>0</v>
      </c>
      <c r="D35">
        <v>0</v>
      </c>
      <c r="E35">
        <v>2</v>
      </c>
      <c r="F35">
        <v>0</v>
      </c>
      <c r="G35">
        <v>209</v>
      </c>
    </row>
    <row r="36" spans="1:7" x14ac:dyDescent="0.2">
      <c r="A36" t="s">
        <v>373</v>
      </c>
      <c r="B36">
        <v>395</v>
      </c>
      <c r="C36">
        <v>2129</v>
      </c>
      <c r="D36">
        <v>0</v>
      </c>
      <c r="E36">
        <v>735</v>
      </c>
      <c r="F36">
        <v>0</v>
      </c>
      <c r="G36">
        <v>3259</v>
      </c>
    </row>
    <row r="37" spans="1:7" x14ac:dyDescent="0.2">
      <c r="A37" t="s">
        <v>410</v>
      </c>
      <c r="B37">
        <v>1486</v>
      </c>
      <c r="C37">
        <v>1506</v>
      </c>
      <c r="D37">
        <v>0</v>
      </c>
      <c r="E37">
        <v>2</v>
      </c>
      <c r="F37">
        <v>0</v>
      </c>
      <c r="G37">
        <v>2994</v>
      </c>
    </row>
    <row r="38" spans="1:7" x14ac:dyDescent="0.2">
      <c r="A38" t="s">
        <v>935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</row>
    <row r="39" spans="1:7" x14ac:dyDescent="0.2">
      <c r="A39" t="s">
        <v>243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1:7" x14ac:dyDescent="0.2">
      <c r="A40" t="s">
        <v>246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 x14ac:dyDescent="0.2">
      <c r="A41" t="s">
        <v>260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  <row r="42" spans="1:7" x14ac:dyDescent="0.2">
      <c r="A42" t="s">
        <v>284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 x14ac:dyDescent="0.2">
      <c r="A43" t="s">
        <v>295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 x14ac:dyDescent="0.2">
      <c r="A44" t="s">
        <v>1009</v>
      </c>
      <c r="B44">
        <v>176</v>
      </c>
      <c r="C44">
        <v>0</v>
      </c>
      <c r="D44">
        <v>0</v>
      </c>
      <c r="E44">
        <v>2</v>
      </c>
      <c r="F44">
        <v>0</v>
      </c>
      <c r="G44">
        <v>178</v>
      </c>
    </row>
    <row r="45" spans="1:7" x14ac:dyDescent="0.2">
      <c r="A45" t="s">
        <v>347</v>
      </c>
      <c r="B45">
        <v>99</v>
      </c>
      <c r="C45">
        <v>0</v>
      </c>
      <c r="D45">
        <v>0</v>
      </c>
      <c r="E45">
        <v>1158</v>
      </c>
      <c r="F45">
        <v>0</v>
      </c>
      <c r="G45">
        <v>1257</v>
      </c>
    </row>
    <row r="46" spans="1:7" x14ac:dyDescent="0.2">
      <c r="A46" t="s">
        <v>348</v>
      </c>
      <c r="B46">
        <v>100</v>
      </c>
      <c r="C46">
        <v>0</v>
      </c>
      <c r="D46">
        <v>0</v>
      </c>
      <c r="E46">
        <v>1157</v>
      </c>
      <c r="F46">
        <v>0</v>
      </c>
      <c r="G46">
        <v>1257</v>
      </c>
    </row>
    <row r="47" spans="1:7" x14ac:dyDescent="0.2">
      <c r="A47" t="s">
        <v>883</v>
      </c>
      <c r="B47">
        <v>614</v>
      </c>
      <c r="C47">
        <v>468</v>
      </c>
      <c r="D47">
        <v>0</v>
      </c>
      <c r="E47">
        <v>442</v>
      </c>
      <c r="F47">
        <v>0</v>
      </c>
      <c r="G47">
        <v>1524</v>
      </c>
    </row>
    <row r="48" spans="1:7" x14ac:dyDescent="0.2">
      <c r="A48" t="s">
        <v>371</v>
      </c>
      <c r="B48">
        <v>104</v>
      </c>
      <c r="C48">
        <v>0</v>
      </c>
      <c r="D48">
        <v>0</v>
      </c>
      <c r="E48">
        <v>1145</v>
      </c>
      <c r="F48">
        <v>0</v>
      </c>
      <c r="G48">
        <v>1249</v>
      </c>
    </row>
    <row r="49" spans="1:7" x14ac:dyDescent="0.2">
      <c r="A49" t="s">
        <v>378</v>
      </c>
      <c r="B49">
        <v>172</v>
      </c>
      <c r="C49">
        <v>0</v>
      </c>
      <c r="D49">
        <v>461</v>
      </c>
      <c r="E49">
        <v>399</v>
      </c>
      <c r="F49">
        <v>0</v>
      </c>
      <c r="G49">
        <v>1032</v>
      </c>
    </row>
    <row r="50" spans="1:7" x14ac:dyDescent="0.2">
      <c r="A50" t="s">
        <v>391</v>
      </c>
      <c r="B50">
        <v>0</v>
      </c>
      <c r="C50">
        <v>0</v>
      </c>
      <c r="D50">
        <v>0</v>
      </c>
      <c r="E50">
        <v>1254</v>
      </c>
      <c r="F50">
        <v>0</v>
      </c>
      <c r="G50">
        <v>1254</v>
      </c>
    </row>
    <row r="51" spans="1:7" x14ac:dyDescent="0.2">
      <c r="A51" t="s">
        <v>963</v>
      </c>
      <c r="B51">
        <v>1425</v>
      </c>
      <c r="C51">
        <v>2053</v>
      </c>
      <c r="D51">
        <v>0</v>
      </c>
      <c r="E51">
        <v>2</v>
      </c>
      <c r="F51">
        <v>0</v>
      </c>
      <c r="G51">
        <v>3480</v>
      </c>
    </row>
    <row r="52" spans="1:7" x14ac:dyDescent="0.2">
      <c r="A52" t="s">
        <v>989</v>
      </c>
      <c r="B52">
        <v>720</v>
      </c>
      <c r="C52">
        <v>2377</v>
      </c>
      <c r="D52">
        <v>0</v>
      </c>
      <c r="E52">
        <v>312</v>
      </c>
      <c r="F52">
        <v>0</v>
      </c>
      <c r="G52">
        <v>3409</v>
      </c>
    </row>
    <row r="53" spans="1:7" x14ac:dyDescent="0.2">
      <c r="A53" t="s">
        <v>118</v>
      </c>
      <c r="B53">
        <v>736</v>
      </c>
      <c r="C53">
        <v>2398</v>
      </c>
      <c r="D53">
        <v>0</v>
      </c>
      <c r="E53">
        <v>294</v>
      </c>
      <c r="F53">
        <v>0</v>
      </c>
      <c r="G53">
        <v>3428</v>
      </c>
    </row>
    <row r="54" spans="1:7" x14ac:dyDescent="0.2">
      <c r="A54" t="s">
        <v>972</v>
      </c>
      <c r="B54">
        <v>1341</v>
      </c>
      <c r="C54">
        <v>2280</v>
      </c>
      <c r="D54">
        <v>0</v>
      </c>
      <c r="E54">
        <v>2</v>
      </c>
      <c r="F54">
        <v>0</v>
      </c>
      <c r="G54">
        <v>3623</v>
      </c>
    </row>
    <row r="55" spans="1:7" x14ac:dyDescent="0.2">
      <c r="A55" t="s">
        <v>127</v>
      </c>
      <c r="B55">
        <v>865</v>
      </c>
      <c r="C55">
        <v>0</v>
      </c>
      <c r="D55">
        <v>1832</v>
      </c>
      <c r="E55">
        <v>2</v>
      </c>
      <c r="F55">
        <v>814</v>
      </c>
      <c r="G55">
        <v>3513</v>
      </c>
    </row>
    <row r="56" spans="1:7" x14ac:dyDescent="0.2">
      <c r="A56" t="s">
        <v>914</v>
      </c>
      <c r="B56">
        <v>865</v>
      </c>
      <c r="C56">
        <v>0</v>
      </c>
      <c r="D56">
        <v>1835</v>
      </c>
      <c r="E56">
        <v>2</v>
      </c>
      <c r="F56">
        <v>809</v>
      </c>
      <c r="G56">
        <v>3511</v>
      </c>
    </row>
    <row r="57" spans="1:7" x14ac:dyDescent="0.2">
      <c r="A57" t="s">
        <v>131</v>
      </c>
      <c r="B57">
        <v>865</v>
      </c>
      <c r="C57">
        <v>0</v>
      </c>
      <c r="D57">
        <v>1825</v>
      </c>
      <c r="E57">
        <v>2</v>
      </c>
      <c r="F57">
        <v>829</v>
      </c>
      <c r="G57">
        <v>3521</v>
      </c>
    </row>
    <row r="58" spans="1:7" x14ac:dyDescent="0.2">
      <c r="A58" t="s">
        <v>136</v>
      </c>
      <c r="B58">
        <v>144</v>
      </c>
      <c r="C58">
        <v>0</v>
      </c>
      <c r="D58">
        <v>710</v>
      </c>
      <c r="E58">
        <v>410</v>
      </c>
      <c r="F58">
        <v>2260</v>
      </c>
      <c r="G58">
        <v>3524</v>
      </c>
    </row>
    <row r="59" spans="1:7" x14ac:dyDescent="0.2">
      <c r="A59" t="s">
        <v>992</v>
      </c>
      <c r="B59">
        <v>819</v>
      </c>
      <c r="C59">
        <v>0</v>
      </c>
      <c r="D59">
        <v>1892</v>
      </c>
      <c r="E59">
        <v>2</v>
      </c>
      <c r="F59">
        <v>791</v>
      </c>
      <c r="G59">
        <v>3504</v>
      </c>
    </row>
    <row r="60" spans="1:7" x14ac:dyDescent="0.2">
      <c r="A60" t="s">
        <v>145</v>
      </c>
      <c r="B60">
        <v>868</v>
      </c>
      <c r="C60">
        <v>0</v>
      </c>
      <c r="D60">
        <v>1811</v>
      </c>
      <c r="E60">
        <v>2</v>
      </c>
      <c r="F60">
        <v>863</v>
      </c>
      <c r="G60">
        <v>3544</v>
      </c>
    </row>
    <row r="61" spans="1:7" x14ac:dyDescent="0.2">
      <c r="A61" t="s">
        <v>148</v>
      </c>
      <c r="B61">
        <v>1432</v>
      </c>
      <c r="C61">
        <v>2039</v>
      </c>
      <c r="D61">
        <v>0</v>
      </c>
      <c r="E61">
        <v>2</v>
      </c>
      <c r="F61">
        <v>0</v>
      </c>
      <c r="G61">
        <v>3473</v>
      </c>
    </row>
    <row r="62" spans="1:7" x14ac:dyDescent="0.2">
      <c r="A62" t="s">
        <v>151</v>
      </c>
      <c r="B62">
        <v>358</v>
      </c>
      <c r="C62">
        <v>2093</v>
      </c>
      <c r="D62">
        <v>0</v>
      </c>
      <c r="E62">
        <v>782</v>
      </c>
      <c r="F62">
        <v>0</v>
      </c>
      <c r="G62">
        <v>3233</v>
      </c>
    </row>
    <row r="63" spans="1:7" x14ac:dyDescent="0.2">
      <c r="A63" t="s">
        <v>153</v>
      </c>
      <c r="B63">
        <v>970</v>
      </c>
      <c r="C63">
        <v>2712</v>
      </c>
      <c r="D63">
        <v>0</v>
      </c>
      <c r="E63">
        <v>48</v>
      </c>
      <c r="F63">
        <v>0</v>
      </c>
      <c r="G63">
        <v>3730</v>
      </c>
    </row>
    <row r="64" spans="1:7" x14ac:dyDescent="0.2">
      <c r="A64" t="s">
        <v>157</v>
      </c>
      <c r="B64">
        <v>1358</v>
      </c>
      <c r="C64">
        <v>2214</v>
      </c>
      <c r="D64">
        <v>0</v>
      </c>
      <c r="E64">
        <v>2</v>
      </c>
      <c r="F64">
        <v>0</v>
      </c>
      <c r="G64">
        <v>3574</v>
      </c>
    </row>
    <row r="65" spans="1:7" x14ac:dyDescent="0.2">
      <c r="A65" t="s">
        <v>159</v>
      </c>
      <c r="B65">
        <v>1229</v>
      </c>
      <c r="C65">
        <v>2145</v>
      </c>
      <c r="D65">
        <v>0</v>
      </c>
      <c r="E65">
        <v>2</v>
      </c>
      <c r="F65">
        <v>0</v>
      </c>
      <c r="G65">
        <v>3376</v>
      </c>
    </row>
    <row r="66" spans="1:7" x14ac:dyDescent="0.2">
      <c r="A66" t="s">
        <v>67</v>
      </c>
      <c r="B66">
        <v>867</v>
      </c>
      <c r="C66">
        <v>0</v>
      </c>
      <c r="D66">
        <v>1811</v>
      </c>
      <c r="E66">
        <v>2</v>
      </c>
      <c r="F66">
        <v>861</v>
      </c>
      <c r="G66">
        <v>3541</v>
      </c>
    </row>
    <row r="67" spans="1:7" x14ac:dyDescent="0.2">
      <c r="A67" t="s">
        <v>842</v>
      </c>
      <c r="B67">
        <v>0</v>
      </c>
      <c r="C67">
        <v>0</v>
      </c>
      <c r="D67">
        <v>0</v>
      </c>
      <c r="E67">
        <v>1126</v>
      </c>
      <c r="F67">
        <v>101</v>
      </c>
      <c r="G67">
        <v>1227</v>
      </c>
    </row>
    <row r="68" spans="1:7" x14ac:dyDescent="0.2">
      <c r="A68" t="s">
        <v>123</v>
      </c>
      <c r="B68">
        <v>1413</v>
      </c>
      <c r="C68">
        <v>2073</v>
      </c>
      <c r="D68">
        <v>0</v>
      </c>
      <c r="E68">
        <v>2</v>
      </c>
      <c r="F68">
        <v>0</v>
      </c>
      <c r="G68">
        <v>3488</v>
      </c>
    </row>
    <row r="69" spans="1:7" x14ac:dyDescent="0.2">
      <c r="A69" t="s">
        <v>854</v>
      </c>
      <c r="B69">
        <v>866</v>
      </c>
      <c r="C69">
        <v>0</v>
      </c>
      <c r="D69">
        <v>1819</v>
      </c>
      <c r="E69">
        <v>2</v>
      </c>
      <c r="F69">
        <v>842</v>
      </c>
      <c r="G69">
        <v>3529</v>
      </c>
    </row>
    <row r="70" spans="1:7" x14ac:dyDescent="0.2">
      <c r="A70" t="s">
        <v>979</v>
      </c>
      <c r="B70">
        <v>1413</v>
      </c>
      <c r="C70">
        <v>2073</v>
      </c>
      <c r="D70">
        <v>0</v>
      </c>
      <c r="E70">
        <v>2</v>
      </c>
      <c r="F70">
        <v>0</v>
      </c>
      <c r="G70">
        <v>3488</v>
      </c>
    </row>
    <row r="71" spans="1:7" x14ac:dyDescent="0.2">
      <c r="A71" t="s">
        <v>214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</row>
    <row r="72" spans="1:7" x14ac:dyDescent="0.2">
      <c r="A72" t="s">
        <v>228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</row>
    <row r="73" spans="1:7" x14ac:dyDescent="0.2">
      <c r="A73" t="s">
        <v>231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</row>
    <row r="74" spans="1:7" x14ac:dyDescent="0.2">
      <c r="A74" t="s">
        <v>286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</row>
    <row r="75" spans="1:7" x14ac:dyDescent="0.2">
      <c r="A75" t="s">
        <v>351</v>
      </c>
      <c r="B75">
        <v>1504</v>
      </c>
      <c r="C75">
        <v>1449</v>
      </c>
      <c r="D75">
        <v>0</v>
      </c>
      <c r="E75">
        <v>2</v>
      </c>
      <c r="F75">
        <v>0</v>
      </c>
      <c r="G75">
        <v>2955</v>
      </c>
    </row>
    <row r="76" spans="1:7" x14ac:dyDescent="0.2">
      <c r="A76" t="s">
        <v>369</v>
      </c>
      <c r="B76">
        <v>117</v>
      </c>
      <c r="C76">
        <v>0</v>
      </c>
      <c r="D76">
        <v>0</v>
      </c>
      <c r="E76">
        <v>2</v>
      </c>
      <c r="F76">
        <v>0</v>
      </c>
      <c r="G76">
        <v>119</v>
      </c>
    </row>
    <row r="77" spans="1:7" x14ac:dyDescent="0.2">
      <c r="A77" t="s">
        <v>208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</row>
    <row r="78" spans="1:7" x14ac:dyDescent="0.2">
      <c r="A78" t="s">
        <v>861</v>
      </c>
      <c r="B78">
        <v>45</v>
      </c>
      <c r="C78">
        <v>0</v>
      </c>
      <c r="D78">
        <v>58</v>
      </c>
      <c r="E78">
        <v>715</v>
      </c>
      <c r="F78">
        <v>3503</v>
      </c>
      <c r="G78">
        <v>4321</v>
      </c>
    </row>
    <row r="79" spans="1:7" x14ac:dyDescent="0.2">
      <c r="A79" t="s">
        <v>171</v>
      </c>
      <c r="B79">
        <v>0</v>
      </c>
      <c r="C79">
        <v>0</v>
      </c>
      <c r="D79">
        <v>0</v>
      </c>
      <c r="E79">
        <v>819</v>
      </c>
      <c r="F79">
        <v>0</v>
      </c>
      <c r="G79">
        <v>819</v>
      </c>
    </row>
    <row r="80" spans="1:7" x14ac:dyDescent="0.2">
      <c r="A80" t="s">
        <v>282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</row>
    <row r="81" spans="1:7" x14ac:dyDescent="0.2">
      <c r="A81" t="s">
        <v>306</v>
      </c>
      <c r="B81">
        <v>42</v>
      </c>
      <c r="C81">
        <v>0</v>
      </c>
      <c r="D81">
        <v>0</v>
      </c>
      <c r="E81">
        <v>884</v>
      </c>
      <c r="F81">
        <v>0</v>
      </c>
      <c r="G81">
        <v>926</v>
      </c>
    </row>
    <row r="82" spans="1:7" x14ac:dyDescent="0.2">
      <c r="A82" t="s">
        <v>324</v>
      </c>
      <c r="B82">
        <v>9</v>
      </c>
      <c r="C82">
        <v>0</v>
      </c>
      <c r="D82">
        <v>0</v>
      </c>
      <c r="E82">
        <v>2</v>
      </c>
      <c r="F82">
        <v>0</v>
      </c>
      <c r="G82">
        <v>11</v>
      </c>
    </row>
    <row r="83" spans="1:7" x14ac:dyDescent="0.2">
      <c r="A83" t="s">
        <v>379</v>
      </c>
      <c r="B83">
        <v>0</v>
      </c>
      <c r="C83">
        <v>0</v>
      </c>
      <c r="D83">
        <v>0</v>
      </c>
      <c r="E83">
        <v>728</v>
      </c>
      <c r="F83">
        <v>0</v>
      </c>
      <c r="G83">
        <v>728</v>
      </c>
    </row>
    <row r="84" spans="1:7" x14ac:dyDescent="0.2">
      <c r="A84" t="s">
        <v>420</v>
      </c>
      <c r="B84">
        <v>1475</v>
      </c>
      <c r="C84">
        <v>1537</v>
      </c>
      <c r="D84">
        <v>0</v>
      </c>
      <c r="E84">
        <v>2</v>
      </c>
      <c r="F84">
        <v>0</v>
      </c>
      <c r="G84">
        <v>3014</v>
      </c>
    </row>
    <row r="85" spans="1:7" x14ac:dyDescent="0.2">
      <c r="A85" t="s">
        <v>60</v>
      </c>
      <c r="B85">
        <v>68</v>
      </c>
      <c r="C85">
        <v>0</v>
      </c>
      <c r="D85">
        <v>382</v>
      </c>
      <c r="E85">
        <v>590</v>
      </c>
      <c r="F85">
        <v>2684</v>
      </c>
      <c r="G85">
        <v>3724</v>
      </c>
    </row>
    <row r="86" spans="1:7" x14ac:dyDescent="0.2">
      <c r="A86" t="s">
        <v>64</v>
      </c>
      <c r="B86">
        <v>866</v>
      </c>
      <c r="C86">
        <v>0</v>
      </c>
      <c r="D86">
        <v>1819</v>
      </c>
      <c r="E86">
        <v>2</v>
      </c>
      <c r="F86">
        <v>840</v>
      </c>
      <c r="G86">
        <v>3527</v>
      </c>
    </row>
    <row r="87" spans="1:7" x14ac:dyDescent="0.2">
      <c r="A87" t="s">
        <v>110</v>
      </c>
      <c r="B87">
        <v>1080</v>
      </c>
      <c r="C87">
        <v>2546</v>
      </c>
      <c r="D87">
        <v>0</v>
      </c>
      <c r="E87">
        <v>2</v>
      </c>
      <c r="F87">
        <v>0</v>
      </c>
      <c r="G87">
        <v>3628</v>
      </c>
    </row>
    <row r="88" spans="1:7" x14ac:dyDescent="0.2">
      <c r="A88" t="s">
        <v>111</v>
      </c>
      <c r="B88">
        <v>653</v>
      </c>
      <c r="C88">
        <v>2293</v>
      </c>
      <c r="D88">
        <v>0</v>
      </c>
      <c r="E88">
        <v>394</v>
      </c>
      <c r="F88">
        <v>0</v>
      </c>
      <c r="G88">
        <v>3340</v>
      </c>
    </row>
    <row r="89" spans="1:7" x14ac:dyDescent="0.2">
      <c r="A89" t="s">
        <v>944</v>
      </c>
      <c r="B89">
        <v>1420</v>
      </c>
      <c r="C89">
        <v>2059</v>
      </c>
      <c r="D89">
        <v>0</v>
      </c>
      <c r="E89">
        <v>2</v>
      </c>
      <c r="F89">
        <v>0</v>
      </c>
      <c r="G89">
        <v>3481</v>
      </c>
    </row>
    <row r="90" spans="1:7" x14ac:dyDescent="0.2">
      <c r="A90" t="s">
        <v>990</v>
      </c>
      <c r="B90">
        <v>721</v>
      </c>
      <c r="C90">
        <v>2378</v>
      </c>
      <c r="D90">
        <v>0</v>
      </c>
      <c r="E90">
        <v>311</v>
      </c>
      <c r="F90">
        <v>0</v>
      </c>
      <c r="G90">
        <v>3410</v>
      </c>
    </row>
    <row r="91" spans="1:7" x14ac:dyDescent="0.2">
      <c r="A91" t="s">
        <v>218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</row>
    <row r="92" spans="1:7" x14ac:dyDescent="0.2">
      <c r="A92" t="s">
        <v>234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</row>
    <row r="93" spans="1:7" x14ac:dyDescent="0.2">
      <c r="A93" t="s">
        <v>252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</row>
    <row r="94" spans="1:7" x14ac:dyDescent="0.2">
      <c r="A94" t="s">
        <v>95</v>
      </c>
      <c r="B94">
        <v>1508</v>
      </c>
      <c r="C94">
        <v>1511</v>
      </c>
      <c r="D94">
        <v>0</v>
      </c>
      <c r="E94">
        <v>2</v>
      </c>
      <c r="F94">
        <v>0</v>
      </c>
      <c r="G94">
        <v>3021</v>
      </c>
    </row>
    <row r="95" spans="1:7" x14ac:dyDescent="0.2">
      <c r="A95" t="s">
        <v>801</v>
      </c>
      <c r="B95">
        <v>1440</v>
      </c>
      <c r="C95">
        <v>1805</v>
      </c>
      <c r="D95">
        <v>0</v>
      </c>
      <c r="E95">
        <v>2</v>
      </c>
      <c r="F95">
        <v>0</v>
      </c>
      <c r="G95">
        <v>3247</v>
      </c>
    </row>
    <row r="96" spans="1:7" x14ac:dyDescent="0.2">
      <c r="A96" t="s">
        <v>109</v>
      </c>
      <c r="B96">
        <v>653</v>
      </c>
      <c r="C96">
        <v>2293</v>
      </c>
      <c r="D96">
        <v>0</v>
      </c>
      <c r="E96">
        <v>393</v>
      </c>
      <c r="F96">
        <v>0</v>
      </c>
      <c r="G96">
        <v>3339</v>
      </c>
    </row>
    <row r="97" spans="1:7" x14ac:dyDescent="0.2">
      <c r="A97" t="s">
        <v>912</v>
      </c>
      <c r="B97">
        <v>1510</v>
      </c>
      <c r="C97">
        <v>1514</v>
      </c>
      <c r="D97">
        <v>0</v>
      </c>
      <c r="E97">
        <v>2</v>
      </c>
      <c r="F97">
        <v>0</v>
      </c>
      <c r="G97">
        <v>3026</v>
      </c>
    </row>
    <row r="98" spans="1:7" x14ac:dyDescent="0.2">
      <c r="A98" t="s">
        <v>805</v>
      </c>
      <c r="B98">
        <v>1313</v>
      </c>
      <c r="C98">
        <v>2080</v>
      </c>
      <c r="D98">
        <v>0</v>
      </c>
      <c r="E98">
        <v>2</v>
      </c>
      <c r="F98">
        <v>0</v>
      </c>
      <c r="G98">
        <v>3395</v>
      </c>
    </row>
    <row r="99" spans="1:7" x14ac:dyDescent="0.2">
      <c r="A99" t="s">
        <v>910</v>
      </c>
      <c r="B99">
        <v>1394</v>
      </c>
      <c r="C99">
        <v>2102</v>
      </c>
      <c r="D99">
        <v>0</v>
      </c>
      <c r="E99">
        <v>2</v>
      </c>
      <c r="F99">
        <v>0</v>
      </c>
      <c r="G99">
        <v>3498</v>
      </c>
    </row>
    <row r="100" spans="1:7" x14ac:dyDescent="0.2">
      <c r="A100" t="s">
        <v>961</v>
      </c>
      <c r="B100">
        <v>1477</v>
      </c>
      <c r="C100">
        <v>1538</v>
      </c>
      <c r="D100">
        <v>0</v>
      </c>
      <c r="E100">
        <v>2</v>
      </c>
      <c r="F100">
        <v>0</v>
      </c>
      <c r="G100">
        <v>3017</v>
      </c>
    </row>
    <row r="101" spans="1:7" x14ac:dyDescent="0.2">
      <c r="A101" t="s">
        <v>132</v>
      </c>
      <c r="B101">
        <v>849</v>
      </c>
      <c r="C101">
        <v>0</v>
      </c>
      <c r="D101">
        <v>1857</v>
      </c>
      <c r="E101">
        <v>2</v>
      </c>
      <c r="F101">
        <v>797</v>
      </c>
      <c r="G101">
        <v>3505</v>
      </c>
    </row>
    <row r="102" spans="1:7" x14ac:dyDescent="0.2">
      <c r="A102" t="s">
        <v>135</v>
      </c>
      <c r="B102">
        <v>865</v>
      </c>
      <c r="C102">
        <v>0</v>
      </c>
      <c r="D102">
        <v>1826</v>
      </c>
      <c r="E102">
        <v>2</v>
      </c>
      <c r="F102">
        <v>827</v>
      </c>
      <c r="G102">
        <v>3520</v>
      </c>
    </row>
    <row r="103" spans="1:7" x14ac:dyDescent="0.2">
      <c r="A103" t="s">
        <v>146</v>
      </c>
      <c r="B103">
        <v>865</v>
      </c>
      <c r="C103">
        <v>0</v>
      </c>
      <c r="D103">
        <v>1827</v>
      </c>
      <c r="E103">
        <v>2</v>
      </c>
      <c r="F103">
        <v>823</v>
      </c>
      <c r="G103">
        <v>3517</v>
      </c>
    </row>
    <row r="104" spans="1:7" x14ac:dyDescent="0.2">
      <c r="A104" t="s">
        <v>999</v>
      </c>
      <c r="B104">
        <v>0</v>
      </c>
      <c r="C104">
        <v>0</v>
      </c>
      <c r="D104">
        <v>0</v>
      </c>
      <c r="E104">
        <v>792</v>
      </c>
      <c r="F104">
        <v>0</v>
      </c>
      <c r="G104">
        <v>792</v>
      </c>
    </row>
    <row r="105" spans="1:7" x14ac:dyDescent="0.2">
      <c r="A105" t="s">
        <v>55</v>
      </c>
      <c r="B105">
        <v>1509</v>
      </c>
      <c r="C105">
        <v>1508</v>
      </c>
      <c r="D105">
        <v>0</v>
      </c>
      <c r="E105">
        <v>2</v>
      </c>
      <c r="F105">
        <v>0</v>
      </c>
      <c r="G105">
        <v>3019</v>
      </c>
    </row>
    <row r="106" spans="1:7" x14ac:dyDescent="0.2">
      <c r="A106" t="s">
        <v>794</v>
      </c>
      <c r="B106">
        <v>867</v>
      </c>
      <c r="C106">
        <v>0</v>
      </c>
      <c r="D106">
        <v>1815</v>
      </c>
      <c r="E106">
        <v>2</v>
      </c>
      <c r="F106">
        <v>853</v>
      </c>
      <c r="G106">
        <v>3537</v>
      </c>
    </row>
    <row r="107" spans="1:7" x14ac:dyDescent="0.2">
      <c r="A107" t="s">
        <v>91</v>
      </c>
      <c r="B107">
        <v>144</v>
      </c>
      <c r="C107">
        <v>0</v>
      </c>
      <c r="D107">
        <v>709</v>
      </c>
      <c r="E107">
        <v>410</v>
      </c>
      <c r="F107">
        <v>2262</v>
      </c>
      <c r="G107">
        <v>3525</v>
      </c>
    </row>
    <row r="108" spans="1:7" x14ac:dyDescent="0.2">
      <c r="A108" t="s">
        <v>964</v>
      </c>
      <c r="B108">
        <v>1429</v>
      </c>
      <c r="C108">
        <v>2049</v>
      </c>
      <c r="D108">
        <v>0</v>
      </c>
      <c r="E108">
        <v>2</v>
      </c>
      <c r="F108">
        <v>0</v>
      </c>
      <c r="G108">
        <v>3480</v>
      </c>
    </row>
    <row r="109" spans="1:7" x14ac:dyDescent="0.2">
      <c r="A109" t="s">
        <v>96</v>
      </c>
      <c r="B109">
        <v>1442</v>
      </c>
      <c r="C109">
        <v>1768</v>
      </c>
      <c r="D109">
        <v>0</v>
      </c>
      <c r="E109">
        <v>2</v>
      </c>
      <c r="F109">
        <v>0</v>
      </c>
      <c r="G109">
        <v>3212</v>
      </c>
    </row>
    <row r="110" spans="1:7" x14ac:dyDescent="0.2">
      <c r="A110" t="s">
        <v>128</v>
      </c>
      <c r="B110">
        <v>812</v>
      </c>
      <c r="C110">
        <v>0</v>
      </c>
      <c r="D110">
        <v>1899</v>
      </c>
      <c r="E110">
        <v>2</v>
      </c>
      <c r="F110">
        <v>790</v>
      </c>
      <c r="G110">
        <v>3503</v>
      </c>
    </row>
    <row r="111" spans="1:7" x14ac:dyDescent="0.2">
      <c r="A111" t="s">
        <v>962</v>
      </c>
      <c r="B111">
        <v>515</v>
      </c>
      <c r="C111">
        <v>0</v>
      </c>
      <c r="D111">
        <v>1759</v>
      </c>
      <c r="E111">
        <v>152</v>
      </c>
      <c r="F111">
        <v>1073</v>
      </c>
      <c r="G111">
        <v>3499</v>
      </c>
    </row>
    <row r="112" spans="1:7" x14ac:dyDescent="0.2">
      <c r="A112" t="s">
        <v>173</v>
      </c>
      <c r="B112">
        <v>0</v>
      </c>
      <c r="C112">
        <v>0</v>
      </c>
      <c r="D112">
        <v>0</v>
      </c>
      <c r="E112">
        <v>1299</v>
      </c>
      <c r="F112">
        <v>0</v>
      </c>
      <c r="G112">
        <v>1299</v>
      </c>
    </row>
    <row r="113" spans="1:7" x14ac:dyDescent="0.2">
      <c r="A113" t="s">
        <v>177</v>
      </c>
      <c r="B113">
        <v>0</v>
      </c>
      <c r="C113">
        <v>0</v>
      </c>
      <c r="D113">
        <v>0</v>
      </c>
      <c r="E113">
        <v>856</v>
      </c>
      <c r="F113">
        <v>0</v>
      </c>
      <c r="G113">
        <v>856</v>
      </c>
    </row>
    <row r="114" spans="1:7" x14ac:dyDescent="0.2">
      <c r="A114" t="s">
        <v>259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</row>
    <row r="115" spans="1:7" x14ac:dyDescent="0.2">
      <c r="A115" t="s">
        <v>319</v>
      </c>
      <c r="B115">
        <v>0</v>
      </c>
      <c r="C115">
        <v>0</v>
      </c>
      <c r="D115">
        <v>0</v>
      </c>
      <c r="E115">
        <v>67</v>
      </c>
      <c r="F115">
        <v>0</v>
      </c>
      <c r="G115">
        <v>67</v>
      </c>
    </row>
    <row r="116" spans="1:7" x14ac:dyDescent="0.2">
      <c r="A116" t="s">
        <v>58</v>
      </c>
      <c r="B116">
        <v>67</v>
      </c>
      <c r="C116">
        <v>0</v>
      </c>
      <c r="D116">
        <v>360</v>
      </c>
      <c r="E116">
        <v>591</v>
      </c>
      <c r="F116">
        <v>2719</v>
      </c>
      <c r="G116">
        <v>3737</v>
      </c>
    </row>
    <row r="117" spans="1:7" x14ac:dyDescent="0.2">
      <c r="A117" t="s">
        <v>59</v>
      </c>
      <c r="B117">
        <v>70</v>
      </c>
      <c r="C117">
        <v>0</v>
      </c>
      <c r="D117">
        <v>360</v>
      </c>
      <c r="E117">
        <v>589</v>
      </c>
      <c r="F117">
        <v>2669</v>
      </c>
      <c r="G117">
        <v>3688</v>
      </c>
    </row>
    <row r="118" spans="1:7" x14ac:dyDescent="0.2">
      <c r="A118" t="s">
        <v>61</v>
      </c>
      <c r="B118">
        <v>280</v>
      </c>
      <c r="C118">
        <v>0</v>
      </c>
      <c r="D118">
        <v>1130</v>
      </c>
      <c r="E118">
        <v>337</v>
      </c>
      <c r="F118">
        <v>1753</v>
      </c>
      <c r="G118">
        <v>3500</v>
      </c>
    </row>
    <row r="119" spans="1:7" x14ac:dyDescent="0.2">
      <c r="A119" t="s">
        <v>89</v>
      </c>
      <c r="B119">
        <v>865</v>
      </c>
      <c r="C119">
        <v>0</v>
      </c>
      <c r="D119">
        <v>1838</v>
      </c>
      <c r="E119">
        <v>2</v>
      </c>
      <c r="F119">
        <v>804</v>
      </c>
      <c r="G119">
        <v>3509</v>
      </c>
    </row>
    <row r="120" spans="1:7" x14ac:dyDescent="0.2">
      <c r="A120" t="s">
        <v>797</v>
      </c>
      <c r="B120">
        <v>68</v>
      </c>
      <c r="C120">
        <v>0</v>
      </c>
      <c r="D120">
        <v>383</v>
      </c>
      <c r="E120">
        <v>590</v>
      </c>
      <c r="F120">
        <v>2676</v>
      </c>
      <c r="G120">
        <v>3717</v>
      </c>
    </row>
    <row r="121" spans="1:7" x14ac:dyDescent="0.2">
      <c r="A121" t="s">
        <v>965</v>
      </c>
      <c r="B121">
        <v>355</v>
      </c>
      <c r="C121">
        <v>0</v>
      </c>
      <c r="D121">
        <v>1356</v>
      </c>
      <c r="E121">
        <v>274</v>
      </c>
      <c r="F121">
        <v>1514</v>
      </c>
      <c r="G121">
        <v>3499</v>
      </c>
    </row>
    <row r="122" spans="1:7" x14ac:dyDescent="0.2">
      <c r="A122" t="s">
        <v>991</v>
      </c>
      <c r="B122">
        <v>1120</v>
      </c>
      <c r="C122">
        <v>2296</v>
      </c>
      <c r="D122">
        <v>0</v>
      </c>
      <c r="E122">
        <v>2</v>
      </c>
      <c r="F122">
        <v>0</v>
      </c>
      <c r="G122">
        <v>3418</v>
      </c>
    </row>
    <row r="123" spans="1:7" x14ac:dyDescent="0.2">
      <c r="A123" t="s">
        <v>117</v>
      </c>
      <c r="B123">
        <v>1472</v>
      </c>
      <c r="C123">
        <v>1552</v>
      </c>
      <c r="D123">
        <v>0</v>
      </c>
      <c r="E123">
        <v>2</v>
      </c>
      <c r="F123">
        <v>0</v>
      </c>
      <c r="G123">
        <v>3026</v>
      </c>
    </row>
    <row r="124" spans="1:7" x14ac:dyDescent="0.2">
      <c r="A124" t="s">
        <v>889</v>
      </c>
      <c r="B124">
        <v>1484</v>
      </c>
      <c r="C124">
        <v>1514</v>
      </c>
      <c r="D124">
        <v>0</v>
      </c>
      <c r="E124">
        <v>2</v>
      </c>
      <c r="F124">
        <v>0</v>
      </c>
      <c r="G124">
        <v>3000</v>
      </c>
    </row>
    <row r="125" spans="1:7" x14ac:dyDescent="0.2">
      <c r="A125" t="s">
        <v>149</v>
      </c>
      <c r="B125">
        <v>1421</v>
      </c>
      <c r="C125">
        <v>2056</v>
      </c>
      <c r="D125">
        <v>0</v>
      </c>
      <c r="E125">
        <v>2</v>
      </c>
      <c r="F125">
        <v>0</v>
      </c>
      <c r="G125">
        <v>3479</v>
      </c>
    </row>
    <row r="126" spans="1:7" x14ac:dyDescent="0.2">
      <c r="A126" t="s">
        <v>837</v>
      </c>
      <c r="B126">
        <v>0</v>
      </c>
      <c r="C126">
        <v>0</v>
      </c>
      <c r="D126">
        <v>46</v>
      </c>
      <c r="E126">
        <v>763</v>
      </c>
      <c r="F126">
        <v>3496</v>
      </c>
      <c r="G126">
        <v>4305</v>
      </c>
    </row>
    <row r="127" spans="1:7" x14ac:dyDescent="0.2">
      <c r="A127" t="s">
        <v>201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</row>
    <row r="128" spans="1:7" x14ac:dyDescent="0.2">
      <c r="A128" t="s">
        <v>215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</row>
    <row r="129" spans="1:7" x14ac:dyDescent="0.2">
      <c r="A129" t="s">
        <v>513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</row>
    <row r="130" spans="1:7" x14ac:dyDescent="0.2">
      <c r="A130" t="s">
        <v>220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</row>
    <row r="131" spans="1:7" x14ac:dyDescent="0.2">
      <c r="A131" t="s">
        <v>817</v>
      </c>
      <c r="B131">
        <v>59</v>
      </c>
      <c r="C131">
        <v>0</v>
      </c>
      <c r="D131">
        <v>89</v>
      </c>
      <c r="E131">
        <v>696</v>
      </c>
      <c r="F131">
        <v>3399</v>
      </c>
      <c r="G131">
        <v>4243</v>
      </c>
    </row>
    <row r="132" spans="1:7" x14ac:dyDescent="0.2">
      <c r="A132" t="s">
        <v>71</v>
      </c>
      <c r="B132">
        <v>871</v>
      </c>
      <c r="C132">
        <v>0</v>
      </c>
      <c r="D132">
        <v>1811</v>
      </c>
      <c r="E132">
        <v>2</v>
      </c>
      <c r="F132">
        <v>921</v>
      </c>
      <c r="G132">
        <v>3605</v>
      </c>
    </row>
    <row r="133" spans="1:7" x14ac:dyDescent="0.2">
      <c r="A133" t="s">
        <v>97</v>
      </c>
      <c r="B133">
        <v>1070</v>
      </c>
      <c r="C133">
        <v>2553</v>
      </c>
      <c r="D133">
        <v>0</v>
      </c>
      <c r="E133">
        <v>2</v>
      </c>
      <c r="F133">
        <v>0</v>
      </c>
      <c r="G133">
        <v>3625</v>
      </c>
    </row>
    <row r="134" spans="1:7" x14ac:dyDescent="0.2">
      <c r="A134" t="s">
        <v>1047</v>
      </c>
      <c r="B134">
        <v>1413</v>
      </c>
      <c r="C134">
        <v>2072</v>
      </c>
      <c r="D134">
        <v>0</v>
      </c>
      <c r="E134">
        <v>2</v>
      </c>
      <c r="F134">
        <v>0</v>
      </c>
      <c r="G134">
        <v>3487</v>
      </c>
    </row>
    <row r="135" spans="1:7" x14ac:dyDescent="0.2">
      <c r="A135" t="s">
        <v>129</v>
      </c>
      <c r="B135">
        <v>865</v>
      </c>
      <c r="C135">
        <v>0</v>
      </c>
      <c r="D135">
        <v>1825</v>
      </c>
      <c r="E135">
        <v>2</v>
      </c>
      <c r="F135">
        <v>828</v>
      </c>
      <c r="G135">
        <v>3520</v>
      </c>
    </row>
    <row r="136" spans="1:7" x14ac:dyDescent="0.2">
      <c r="A136" t="s">
        <v>815</v>
      </c>
      <c r="B136">
        <v>375</v>
      </c>
      <c r="C136">
        <v>2118</v>
      </c>
      <c r="D136">
        <v>0</v>
      </c>
      <c r="E136">
        <v>761</v>
      </c>
      <c r="F136">
        <v>0</v>
      </c>
      <c r="G136">
        <v>3254</v>
      </c>
    </row>
    <row r="137" spans="1:7" x14ac:dyDescent="0.2">
      <c r="A137" t="s">
        <v>80</v>
      </c>
      <c r="B137">
        <v>0</v>
      </c>
      <c r="C137">
        <v>0</v>
      </c>
      <c r="D137">
        <v>0</v>
      </c>
      <c r="E137">
        <v>544</v>
      </c>
      <c r="F137">
        <v>3142</v>
      </c>
      <c r="G137">
        <v>3686</v>
      </c>
    </row>
    <row r="138" spans="1:7" x14ac:dyDescent="0.2">
      <c r="A138" t="s">
        <v>83</v>
      </c>
      <c r="B138">
        <v>868</v>
      </c>
      <c r="C138">
        <v>0</v>
      </c>
      <c r="D138">
        <v>1809</v>
      </c>
      <c r="E138">
        <v>2</v>
      </c>
      <c r="F138">
        <v>869</v>
      </c>
      <c r="G138">
        <v>3548</v>
      </c>
    </row>
    <row r="139" spans="1:7" x14ac:dyDescent="0.2">
      <c r="A139" t="s">
        <v>88</v>
      </c>
      <c r="B139">
        <v>865</v>
      </c>
      <c r="C139">
        <v>0</v>
      </c>
      <c r="D139">
        <v>1833</v>
      </c>
      <c r="E139">
        <v>2</v>
      </c>
      <c r="F139">
        <v>813</v>
      </c>
      <c r="G139">
        <v>3513</v>
      </c>
    </row>
    <row r="140" spans="1:7" x14ac:dyDescent="0.2">
      <c r="A140" t="s">
        <v>1001</v>
      </c>
      <c r="B140">
        <v>1425</v>
      </c>
      <c r="C140">
        <v>2053</v>
      </c>
      <c r="D140">
        <v>0</v>
      </c>
      <c r="E140">
        <v>2</v>
      </c>
      <c r="F140">
        <v>0</v>
      </c>
      <c r="G140">
        <v>3480</v>
      </c>
    </row>
    <row r="141" spans="1:7" x14ac:dyDescent="0.2">
      <c r="A141" t="s">
        <v>922</v>
      </c>
      <c r="B141">
        <v>1435</v>
      </c>
      <c r="C141">
        <v>1887</v>
      </c>
      <c r="D141">
        <v>0</v>
      </c>
      <c r="E141">
        <v>2</v>
      </c>
      <c r="F141">
        <v>0</v>
      </c>
      <c r="G141">
        <v>3324</v>
      </c>
    </row>
    <row r="142" spans="1:7" x14ac:dyDescent="0.2">
      <c r="A142" t="s">
        <v>838</v>
      </c>
      <c r="B142">
        <v>865</v>
      </c>
      <c r="C142">
        <v>0</v>
      </c>
      <c r="D142">
        <v>1825</v>
      </c>
      <c r="E142">
        <v>2</v>
      </c>
      <c r="F142">
        <v>828</v>
      </c>
      <c r="G142">
        <v>3520</v>
      </c>
    </row>
    <row r="143" spans="1:7" x14ac:dyDescent="0.2">
      <c r="A143" t="s">
        <v>161</v>
      </c>
      <c r="B143">
        <v>1371</v>
      </c>
      <c r="C143">
        <v>2194</v>
      </c>
      <c r="D143">
        <v>0</v>
      </c>
      <c r="E143">
        <v>2</v>
      </c>
      <c r="F143">
        <v>0</v>
      </c>
      <c r="G143">
        <v>3567</v>
      </c>
    </row>
    <row r="144" spans="1:7" x14ac:dyDescent="0.2">
      <c r="A144" t="s">
        <v>934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</row>
    <row r="145" spans="1:7" x14ac:dyDescent="0.2">
      <c r="A145" t="s">
        <v>819</v>
      </c>
      <c r="B145">
        <v>0</v>
      </c>
      <c r="C145">
        <v>0</v>
      </c>
      <c r="D145">
        <v>0</v>
      </c>
      <c r="E145">
        <v>1272</v>
      </c>
      <c r="F145">
        <v>0</v>
      </c>
      <c r="G145">
        <v>1272</v>
      </c>
    </row>
    <row r="146" spans="1:7" x14ac:dyDescent="0.2">
      <c r="A146" t="s">
        <v>933</v>
      </c>
      <c r="B146">
        <v>866</v>
      </c>
      <c r="C146">
        <v>0</v>
      </c>
      <c r="D146">
        <v>1817</v>
      </c>
      <c r="E146">
        <v>2</v>
      </c>
      <c r="F146">
        <v>846</v>
      </c>
      <c r="G146">
        <v>3531</v>
      </c>
    </row>
    <row r="147" spans="1:7" x14ac:dyDescent="0.2">
      <c r="A147" t="s">
        <v>974</v>
      </c>
      <c r="B147">
        <v>1442</v>
      </c>
      <c r="C147">
        <v>1768</v>
      </c>
      <c r="D147">
        <v>0</v>
      </c>
      <c r="E147">
        <v>2</v>
      </c>
      <c r="F147">
        <v>0</v>
      </c>
      <c r="G147">
        <v>3212</v>
      </c>
    </row>
    <row r="148" spans="1:7" x14ac:dyDescent="0.2">
      <c r="A148" t="s">
        <v>894</v>
      </c>
      <c r="B148">
        <v>739</v>
      </c>
      <c r="C148">
        <v>0</v>
      </c>
      <c r="D148">
        <v>1948</v>
      </c>
      <c r="E148">
        <v>2</v>
      </c>
      <c r="F148">
        <v>812</v>
      </c>
      <c r="G148">
        <v>3501</v>
      </c>
    </row>
    <row r="149" spans="1:7" x14ac:dyDescent="0.2">
      <c r="A149" t="s">
        <v>946</v>
      </c>
      <c r="B149">
        <v>559</v>
      </c>
      <c r="C149">
        <v>2290</v>
      </c>
      <c r="D149">
        <v>0</v>
      </c>
      <c r="E149">
        <v>515</v>
      </c>
      <c r="F149">
        <v>0</v>
      </c>
      <c r="G149">
        <v>3364</v>
      </c>
    </row>
    <row r="150" spans="1:7" x14ac:dyDescent="0.2">
      <c r="A150" t="s">
        <v>204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</row>
    <row r="151" spans="1:7" x14ac:dyDescent="0.2">
      <c r="A151" t="s">
        <v>212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</row>
    <row r="152" spans="1:7" x14ac:dyDescent="0.2">
      <c r="A152" t="s">
        <v>213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</row>
    <row r="153" spans="1:7" x14ac:dyDescent="0.2">
      <c r="A153" t="s">
        <v>216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</row>
    <row r="154" spans="1:7" x14ac:dyDescent="0.2">
      <c r="A154" t="s">
        <v>1004</v>
      </c>
      <c r="B154">
        <v>0</v>
      </c>
      <c r="C154">
        <v>0</v>
      </c>
      <c r="D154">
        <v>0</v>
      </c>
      <c r="E154">
        <v>1306</v>
      </c>
      <c r="F154">
        <v>0</v>
      </c>
      <c r="G154">
        <v>1306</v>
      </c>
    </row>
    <row r="155" spans="1:7" x14ac:dyDescent="0.2">
      <c r="A155" t="s">
        <v>192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</row>
    <row r="156" spans="1:7" x14ac:dyDescent="0.2">
      <c r="A156" t="s">
        <v>197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</row>
    <row r="157" spans="1:7" x14ac:dyDescent="0.2">
      <c r="A157" t="s">
        <v>57</v>
      </c>
      <c r="B157">
        <v>1464</v>
      </c>
      <c r="C157">
        <v>1578</v>
      </c>
      <c r="D157">
        <v>0</v>
      </c>
      <c r="E157">
        <v>2</v>
      </c>
      <c r="F157">
        <v>0</v>
      </c>
      <c r="G157">
        <v>3044</v>
      </c>
    </row>
    <row r="158" spans="1:7" x14ac:dyDescent="0.2">
      <c r="A158" t="s">
        <v>849</v>
      </c>
      <c r="B158">
        <v>65</v>
      </c>
      <c r="C158">
        <v>0</v>
      </c>
      <c r="D158">
        <v>307</v>
      </c>
      <c r="E158">
        <v>598</v>
      </c>
      <c r="F158">
        <v>2798</v>
      </c>
      <c r="G158">
        <v>3768</v>
      </c>
    </row>
    <row r="159" spans="1:7" x14ac:dyDescent="0.2">
      <c r="A159" t="s">
        <v>937</v>
      </c>
      <c r="B159">
        <v>868</v>
      </c>
      <c r="C159">
        <v>0</v>
      </c>
      <c r="D159">
        <v>1809</v>
      </c>
      <c r="E159">
        <v>2</v>
      </c>
      <c r="F159">
        <v>870</v>
      </c>
      <c r="G159">
        <v>3549</v>
      </c>
    </row>
    <row r="160" spans="1:7" x14ac:dyDescent="0.2">
      <c r="A160" t="s">
        <v>267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</row>
    <row r="161" spans="1:7" x14ac:dyDescent="0.2">
      <c r="A161" t="s">
        <v>303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</row>
    <row r="162" spans="1:7" x14ac:dyDescent="0.2">
      <c r="A162" t="s">
        <v>343</v>
      </c>
      <c r="B162">
        <v>1085</v>
      </c>
      <c r="C162">
        <v>2541</v>
      </c>
      <c r="D162">
        <v>0</v>
      </c>
      <c r="E162">
        <v>2</v>
      </c>
      <c r="F162">
        <v>0</v>
      </c>
      <c r="G162">
        <v>3628</v>
      </c>
    </row>
    <row r="163" spans="1:7" x14ac:dyDescent="0.2">
      <c r="A163" t="s">
        <v>873</v>
      </c>
      <c r="B163">
        <v>51</v>
      </c>
      <c r="C163">
        <v>0</v>
      </c>
      <c r="D163">
        <v>0</v>
      </c>
      <c r="E163">
        <v>772</v>
      </c>
      <c r="F163">
        <v>0</v>
      </c>
      <c r="G163">
        <v>823</v>
      </c>
    </row>
    <row r="164" spans="1:7" x14ac:dyDescent="0.2">
      <c r="A164" t="s">
        <v>884</v>
      </c>
      <c r="B164">
        <v>241</v>
      </c>
      <c r="C164">
        <v>0</v>
      </c>
      <c r="D164">
        <v>0</v>
      </c>
      <c r="E164">
        <v>2</v>
      </c>
      <c r="F164">
        <v>0</v>
      </c>
      <c r="G164">
        <v>243</v>
      </c>
    </row>
    <row r="165" spans="1:7" x14ac:dyDescent="0.2">
      <c r="A165" t="s">
        <v>274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</row>
    <row r="166" spans="1:7" x14ac:dyDescent="0.2">
      <c r="A166" t="s">
        <v>289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</row>
    <row r="167" spans="1:7" x14ac:dyDescent="0.2">
      <c r="A167" t="s">
        <v>309</v>
      </c>
      <c r="B167">
        <v>0</v>
      </c>
      <c r="C167">
        <v>0</v>
      </c>
      <c r="D167">
        <v>0</v>
      </c>
      <c r="E167">
        <v>825</v>
      </c>
      <c r="F167">
        <v>0</v>
      </c>
      <c r="G167">
        <v>825</v>
      </c>
    </row>
    <row r="168" spans="1:7" x14ac:dyDescent="0.2">
      <c r="A168" t="s">
        <v>908</v>
      </c>
      <c r="B168">
        <v>1387</v>
      </c>
      <c r="C168">
        <v>2097</v>
      </c>
      <c r="D168">
        <v>0</v>
      </c>
      <c r="E168">
        <v>2</v>
      </c>
      <c r="F168">
        <v>0</v>
      </c>
      <c r="G168">
        <v>3486</v>
      </c>
    </row>
    <row r="169" spans="1:7" x14ac:dyDescent="0.2">
      <c r="A169" t="s">
        <v>339</v>
      </c>
      <c r="B169">
        <v>86</v>
      </c>
      <c r="C169">
        <v>0</v>
      </c>
      <c r="D169">
        <v>0</v>
      </c>
      <c r="E169">
        <v>951</v>
      </c>
      <c r="F169">
        <v>0</v>
      </c>
      <c r="G169">
        <v>1037</v>
      </c>
    </row>
    <row r="170" spans="1:7" x14ac:dyDescent="0.2">
      <c r="A170" t="s">
        <v>841</v>
      </c>
      <c r="B170">
        <v>0</v>
      </c>
      <c r="C170">
        <v>0</v>
      </c>
      <c r="D170">
        <v>0</v>
      </c>
      <c r="E170">
        <v>781</v>
      </c>
      <c r="F170">
        <v>3401</v>
      </c>
      <c r="G170">
        <v>4182</v>
      </c>
    </row>
    <row r="171" spans="1:7" x14ac:dyDescent="0.2">
      <c r="A171" t="s">
        <v>87</v>
      </c>
      <c r="B171">
        <v>865</v>
      </c>
      <c r="C171">
        <v>0</v>
      </c>
      <c r="D171">
        <v>1831</v>
      </c>
      <c r="E171">
        <v>2</v>
      </c>
      <c r="F171">
        <v>815</v>
      </c>
      <c r="G171">
        <v>3513</v>
      </c>
    </row>
    <row r="172" spans="1:7" x14ac:dyDescent="0.2">
      <c r="A172" t="s">
        <v>975</v>
      </c>
      <c r="B172">
        <v>865</v>
      </c>
      <c r="C172">
        <v>0</v>
      </c>
      <c r="D172">
        <v>1823</v>
      </c>
      <c r="E172">
        <v>2</v>
      </c>
      <c r="F172">
        <v>833</v>
      </c>
      <c r="G172">
        <v>3523</v>
      </c>
    </row>
    <row r="173" spans="1:7" x14ac:dyDescent="0.2">
      <c r="A173" t="s">
        <v>909</v>
      </c>
      <c r="B173">
        <v>1465</v>
      </c>
      <c r="C173">
        <v>1578</v>
      </c>
      <c r="D173">
        <v>0</v>
      </c>
      <c r="E173">
        <v>2</v>
      </c>
      <c r="F173">
        <v>0</v>
      </c>
      <c r="G173">
        <v>3045</v>
      </c>
    </row>
    <row r="174" spans="1:7" x14ac:dyDescent="0.2">
      <c r="A174" t="s">
        <v>170</v>
      </c>
      <c r="B174">
        <v>0</v>
      </c>
      <c r="C174">
        <v>0</v>
      </c>
      <c r="D174">
        <v>0</v>
      </c>
      <c r="E174">
        <v>1198</v>
      </c>
      <c r="F174">
        <v>0</v>
      </c>
      <c r="G174">
        <v>1198</v>
      </c>
    </row>
    <row r="175" spans="1:7" x14ac:dyDescent="0.2">
      <c r="A175" t="s">
        <v>172</v>
      </c>
      <c r="B175">
        <v>0</v>
      </c>
      <c r="C175">
        <v>0</v>
      </c>
      <c r="D175">
        <v>0</v>
      </c>
      <c r="E175">
        <v>861</v>
      </c>
      <c r="F175">
        <v>0</v>
      </c>
      <c r="G175">
        <v>861</v>
      </c>
    </row>
    <row r="176" spans="1:7" x14ac:dyDescent="0.2">
      <c r="A176" t="s">
        <v>175</v>
      </c>
      <c r="B176">
        <v>0</v>
      </c>
      <c r="C176">
        <v>0</v>
      </c>
      <c r="D176">
        <v>0</v>
      </c>
      <c r="E176">
        <v>795</v>
      </c>
      <c r="F176">
        <v>0</v>
      </c>
      <c r="G176">
        <v>795</v>
      </c>
    </row>
    <row r="177" spans="1:7" x14ac:dyDescent="0.2">
      <c r="A177" t="s">
        <v>188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</row>
    <row r="178" spans="1:7" x14ac:dyDescent="0.2">
      <c r="A178" t="s">
        <v>1028</v>
      </c>
      <c r="B178">
        <v>869</v>
      </c>
      <c r="C178">
        <v>0</v>
      </c>
      <c r="D178">
        <v>1808</v>
      </c>
      <c r="E178">
        <v>2</v>
      </c>
      <c r="F178">
        <v>874</v>
      </c>
      <c r="G178">
        <v>3553</v>
      </c>
    </row>
    <row r="179" spans="1:7" x14ac:dyDescent="0.2">
      <c r="A179" t="s">
        <v>971</v>
      </c>
      <c r="B179">
        <v>0</v>
      </c>
      <c r="C179">
        <v>0</v>
      </c>
      <c r="D179">
        <v>0</v>
      </c>
      <c r="E179">
        <v>1333</v>
      </c>
      <c r="F179">
        <v>0</v>
      </c>
      <c r="G179">
        <v>1333</v>
      </c>
    </row>
    <row r="180" spans="1:7" x14ac:dyDescent="0.2">
      <c r="A180" t="s">
        <v>375</v>
      </c>
      <c r="B180">
        <v>98</v>
      </c>
      <c r="C180">
        <v>0</v>
      </c>
      <c r="D180">
        <v>0</v>
      </c>
      <c r="E180">
        <v>1149</v>
      </c>
      <c r="F180">
        <v>0</v>
      </c>
      <c r="G180">
        <v>1247</v>
      </c>
    </row>
    <row r="181" spans="1:7" x14ac:dyDescent="0.2">
      <c r="A181" t="s">
        <v>833</v>
      </c>
      <c r="B181">
        <v>1499</v>
      </c>
      <c r="C181">
        <v>1537</v>
      </c>
      <c r="D181">
        <v>0</v>
      </c>
      <c r="E181">
        <v>2</v>
      </c>
      <c r="F181">
        <v>0</v>
      </c>
      <c r="G181">
        <v>3038</v>
      </c>
    </row>
    <row r="182" spans="1:7" x14ac:dyDescent="0.2">
      <c r="A182" t="s">
        <v>225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</row>
    <row r="183" spans="1:7" x14ac:dyDescent="0.2">
      <c r="A183" t="s">
        <v>257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</row>
    <row r="184" spans="1:7" x14ac:dyDescent="0.2">
      <c r="A184" t="s">
        <v>281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</row>
    <row r="185" spans="1:7" x14ac:dyDescent="0.2">
      <c r="A185" t="s">
        <v>335</v>
      </c>
      <c r="B185">
        <v>323</v>
      </c>
      <c r="C185">
        <v>2050</v>
      </c>
      <c r="D185">
        <v>0</v>
      </c>
      <c r="E185">
        <v>826</v>
      </c>
      <c r="F185">
        <v>0</v>
      </c>
      <c r="G185">
        <v>3199</v>
      </c>
    </row>
    <row r="186" spans="1:7" x14ac:dyDescent="0.2">
      <c r="A186" t="s">
        <v>362</v>
      </c>
      <c r="B186">
        <v>152</v>
      </c>
      <c r="C186">
        <v>0</v>
      </c>
      <c r="D186">
        <v>0</v>
      </c>
      <c r="E186">
        <v>177</v>
      </c>
      <c r="F186">
        <v>0</v>
      </c>
      <c r="G186">
        <v>329</v>
      </c>
    </row>
    <row r="187" spans="1:7" x14ac:dyDescent="0.2">
      <c r="A187" t="s">
        <v>973</v>
      </c>
      <c r="B187">
        <v>0</v>
      </c>
      <c r="C187">
        <v>0</v>
      </c>
      <c r="D187">
        <v>0</v>
      </c>
      <c r="E187">
        <v>417</v>
      </c>
      <c r="F187">
        <v>0</v>
      </c>
      <c r="G187">
        <v>417</v>
      </c>
    </row>
    <row r="188" spans="1:7" x14ac:dyDescent="0.2">
      <c r="A188" t="s">
        <v>906</v>
      </c>
      <c r="B188">
        <v>1458</v>
      </c>
      <c r="C188">
        <v>1575</v>
      </c>
      <c r="D188">
        <v>0</v>
      </c>
      <c r="E188">
        <v>2</v>
      </c>
      <c r="F188">
        <v>0</v>
      </c>
      <c r="G188">
        <v>3035</v>
      </c>
    </row>
    <row r="189" spans="1:7" x14ac:dyDescent="0.2">
      <c r="A189" t="s">
        <v>976</v>
      </c>
      <c r="B189">
        <v>0</v>
      </c>
      <c r="C189">
        <v>0</v>
      </c>
      <c r="D189">
        <v>29</v>
      </c>
      <c r="E189">
        <v>766</v>
      </c>
      <c r="F189">
        <v>3485</v>
      </c>
      <c r="G189">
        <v>4280</v>
      </c>
    </row>
    <row r="190" spans="1:7" x14ac:dyDescent="0.2">
      <c r="A190" t="s">
        <v>174</v>
      </c>
      <c r="B190">
        <v>0</v>
      </c>
      <c r="C190">
        <v>0</v>
      </c>
      <c r="D190">
        <v>0</v>
      </c>
      <c r="E190">
        <v>835</v>
      </c>
      <c r="F190">
        <v>0</v>
      </c>
      <c r="G190">
        <v>835</v>
      </c>
    </row>
    <row r="191" spans="1:7" x14ac:dyDescent="0.2">
      <c r="A191" t="s">
        <v>179</v>
      </c>
      <c r="B191">
        <v>0</v>
      </c>
      <c r="C191">
        <v>0</v>
      </c>
      <c r="D191">
        <v>0</v>
      </c>
      <c r="E191">
        <v>800</v>
      </c>
      <c r="F191">
        <v>0</v>
      </c>
      <c r="G191">
        <v>800</v>
      </c>
    </row>
    <row r="192" spans="1:7" x14ac:dyDescent="0.2">
      <c r="A192" t="s">
        <v>193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</row>
    <row r="193" spans="1:7" x14ac:dyDescent="0.2">
      <c r="A193" t="s">
        <v>954</v>
      </c>
      <c r="B193">
        <v>528</v>
      </c>
      <c r="C193">
        <v>0</v>
      </c>
      <c r="D193">
        <v>1804</v>
      </c>
      <c r="E193">
        <v>140</v>
      </c>
      <c r="F193">
        <v>1026</v>
      </c>
      <c r="G193">
        <v>3498</v>
      </c>
    </row>
    <row r="194" spans="1:7" x14ac:dyDescent="0.2">
      <c r="A194" t="s">
        <v>839</v>
      </c>
      <c r="B194">
        <v>868</v>
      </c>
      <c r="C194">
        <v>0</v>
      </c>
      <c r="D194">
        <v>1811</v>
      </c>
      <c r="E194">
        <v>2</v>
      </c>
      <c r="F194">
        <v>863</v>
      </c>
      <c r="G194">
        <v>3544</v>
      </c>
    </row>
    <row r="195" spans="1:7" x14ac:dyDescent="0.2">
      <c r="A195" t="s">
        <v>74</v>
      </c>
      <c r="B195">
        <v>876</v>
      </c>
      <c r="C195">
        <v>0</v>
      </c>
      <c r="D195">
        <v>1814</v>
      </c>
      <c r="E195">
        <v>2</v>
      </c>
      <c r="F195">
        <v>945</v>
      </c>
      <c r="G195">
        <v>3637</v>
      </c>
    </row>
    <row r="196" spans="1:7" x14ac:dyDescent="0.2">
      <c r="A196" t="s">
        <v>950</v>
      </c>
      <c r="B196">
        <v>868</v>
      </c>
      <c r="C196">
        <v>0</v>
      </c>
      <c r="D196">
        <v>1809</v>
      </c>
      <c r="E196">
        <v>2</v>
      </c>
      <c r="F196">
        <v>899</v>
      </c>
      <c r="G196">
        <v>3578</v>
      </c>
    </row>
    <row r="197" spans="1:7" x14ac:dyDescent="0.2">
      <c r="A197" t="s">
        <v>77</v>
      </c>
      <c r="B197">
        <v>869</v>
      </c>
      <c r="C197">
        <v>0</v>
      </c>
      <c r="D197">
        <v>1808</v>
      </c>
      <c r="E197">
        <v>2</v>
      </c>
      <c r="F197">
        <v>874</v>
      </c>
      <c r="G197">
        <v>3553</v>
      </c>
    </row>
    <row r="198" spans="1:7" x14ac:dyDescent="0.2">
      <c r="A198" t="s">
        <v>969</v>
      </c>
      <c r="B198">
        <v>0</v>
      </c>
      <c r="C198">
        <v>0</v>
      </c>
      <c r="D198">
        <v>37</v>
      </c>
      <c r="E198">
        <v>764</v>
      </c>
      <c r="F198">
        <v>3490</v>
      </c>
      <c r="G198">
        <v>4291</v>
      </c>
    </row>
    <row r="199" spans="1:7" x14ac:dyDescent="0.2">
      <c r="A199" t="s">
        <v>925</v>
      </c>
      <c r="B199">
        <v>0</v>
      </c>
      <c r="C199">
        <v>0</v>
      </c>
      <c r="D199">
        <v>0</v>
      </c>
      <c r="E199">
        <v>628</v>
      </c>
      <c r="F199">
        <v>3078</v>
      </c>
      <c r="G199">
        <v>3706</v>
      </c>
    </row>
    <row r="200" spans="1:7" x14ac:dyDescent="0.2">
      <c r="A200" t="s">
        <v>62</v>
      </c>
      <c r="B200">
        <v>868</v>
      </c>
      <c r="C200">
        <v>0</v>
      </c>
      <c r="D200">
        <v>1809</v>
      </c>
      <c r="E200">
        <v>2</v>
      </c>
      <c r="F200">
        <v>870</v>
      </c>
      <c r="G200">
        <v>3549</v>
      </c>
    </row>
    <row r="201" spans="1:7" x14ac:dyDescent="0.2">
      <c r="A201" t="s">
        <v>956</v>
      </c>
      <c r="B201">
        <v>865</v>
      </c>
      <c r="C201">
        <v>0</v>
      </c>
      <c r="D201">
        <v>1821</v>
      </c>
      <c r="E201">
        <v>2</v>
      </c>
      <c r="F201">
        <v>837</v>
      </c>
      <c r="G201">
        <v>3525</v>
      </c>
    </row>
    <row r="202" spans="1:7" x14ac:dyDescent="0.2">
      <c r="A202" t="s">
        <v>70</v>
      </c>
      <c r="B202">
        <v>866</v>
      </c>
      <c r="C202">
        <v>0</v>
      </c>
      <c r="D202">
        <v>1816</v>
      </c>
      <c r="E202">
        <v>2</v>
      </c>
      <c r="F202">
        <v>848</v>
      </c>
      <c r="G202">
        <v>3532</v>
      </c>
    </row>
    <row r="203" spans="1:7" x14ac:dyDescent="0.2">
      <c r="A203" t="s">
        <v>840</v>
      </c>
      <c r="B203">
        <v>869</v>
      </c>
      <c r="C203">
        <v>0</v>
      </c>
      <c r="D203">
        <v>1809</v>
      </c>
      <c r="E203">
        <v>2</v>
      </c>
      <c r="F203">
        <v>898</v>
      </c>
      <c r="G203">
        <v>3578</v>
      </c>
    </row>
    <row r="204" spans="1:7" x14ac:dyDescent="0.2">
      <c r="A204" t="s">
        <v>798</v>
      </c>
      <c r="B204">
        <v>1067</v>
      </c>
      <c r="C204">
        <v>2557</v>
      </c>
      <c r="D204">
        <v>0</v>
      </c>
      <c r="E204">
        <v>2</v>
      </c>
      <c r="F204">
        <v>0</v>
      </c>
      <c r="G204">
        <v>3626</v>
      </c>
    </row>
    <row r="205" spans="1:7" x14ac:dyDescent="0.2">
      <c r="A205" t="s">
        <v>799</v>
      </c>
      <c r="B205">
        <v>959</v>
      </c>
      <c r="C205">
        <v>2728</v>
      </c>
      <c r="D205">
        <v>0</v>
      </c>
      <c r="E205">
        <v>60</v>
      </c>
      <c r="F205">
        <v>0</v>
      </c>
      <c r="G205">
        <v>3747</v>
      </c>
    </row>
    <row r="206" spans="1:7" x14ac:dyDescent="0.2">
      <c r="A206" t="s">
        <v>802</v>
      </c>
      <c r="B206">
        <v>1413</v>
      </c>
      <c r="C206">
        <v>2073</v>
      </c>
      <c r="D206">
        <v>0</v>
      </c>
      <c r="E206">
        <v>2</v>
      </c>
      <c r="F206">
        <v>0</v>
      </c>
      <c r="G206">
        <v>3488</v>
      </c>
    </row>
    <row r="207" spans="1:7" x14ac:dyDescent="0.2">
      <c r="A207" t="s">
        <v>138</v>
      </c>
      <c r="B207">
        <v>865</v>
      </c>
      <c r="C207">
        <v>0</v>
      </c>
      <c r="D207">
        <v>1835</v>
      </c>
      <c r="E207">
        <v>2</v>
      </c>
      <c r="F207">
        <v>807</v>
      </c>
      <c r="G207">
        <v>3509</v>
      </c>
    </row>
    <row r="208" spans="1:7" x14ac:dyDescent="0.2">
      <c r="A208" t="s">
        <v>809</v>
      </c>
      <c r="B208">
        <v>801</v>
      </c>
      <c r="C208">
        <v>0</v>
      </c>
      <c r="D208">
        <v>1904</v>
      </c>
      <c r="E208">
        <v>2</v>
      </c>
      <c r="F208">
        <v>796</v>
      </c>
      <c r="G208">
        <v>3503</v>
      </c>
    </row>
    <row r="209" spans="1:7" x14ac:dyDescent="0.2">
      <c r="A209" t="s">
        <v>813</v>
      </c>
      <c r="B209">
        <v>119</v>
      </c>
      <c r="C209">
        <v>0</v>
      </c>
      <c r="D209">
        <v>675</v>
      </c>
      <c r="E209">
        <v>419</v>
      </c>
      <c r="F209">
        <v>2320</v>
      </c>
      <c r="G209">
        <v>3533</v>
      </c>
    </row>
    <row r="210" spans="1:7" x14ac:dyDescent="0.2">
      <c r="A210" t="s">
        <v>996</v>
      </c>
      <c r="B210">
        <v>1428</v>
      </c>
      <c r="C210">
        <v>2055</v>
      </c>
      <c r="D210">
        <v>0</v>
      </c>
      <c r="E210">
        <v>2</v>
      </c>
      <c r="F210">
        <v>0</v>
      </c>
      <c r="G210">
        <v>3485</v>
      </c>
    </row>
    <row r="211" spans="1:7" x14ac:dyDescent="0.2">
      <c r="A211" t="s">
        <v>816</v>
      </c>
      <c r="B211">
        <v>0</v>
      </c>
      <c r="C211">
        <v>0</v>
      </c>
      <c r="D211">
        <v>41</v>
      </c>
      <c r="E211">
        <v>763</v>
      </c>
      <c r="F211">
        <v>3493</v>
      </c>
      <c r="G211">
        <v>4297</v>
      </c>
    </row>
    <row r="212" spans="1:7" x14ac:dyDescent="0.2">
      <c r="A212" t="s">
        <v>226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</row>
    <row r="213" spans="1:7" x14ac:dyDescent="0.2">
      <c r="A213" t="s">
        <v>227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</row>
    <row r="214" spans="1:7" x14ac:dyDescent="0.2">
      <c r="A214" t="s">
        <v>254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</row>
    <row r="215" spans="1:7" x14ac:dyDescent="0.2">
      <c r="A215" t="s">
        <v>294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</row>
    <row r="216" spans="1:7" x14ac:dyDescent="0.2">
      <c r="A216" t="s">
        <v>342</v>
      </c>
      <c r="B216">
        <v>830</v>
      </c>
      <c r="C216">
        <v>2631</v>
      </c>
      <c r="D216">
        <v>0</v>
      </c>
      <c r="E216">
        <v>194</v>
      </c>
      <c r="F216">
        <v>0</v>
      </c>
      <c r="G216">
        <v>3655</v>
      </c>
    </row>
    <row r="217" spans="1:7" x14ac:dyDescent="0.2">
      <c r="A217" t="s">
        <v>1003</v>
      </c>
      <c r="B217">
        <v>104</v>
      </c>
      <c r="C217">
        <v>0</v>
      </c>
      <c r="D217">
        <v>0</v>
      </c>
      <c r="E217">
        <v>1145</v>
      </c>
      <c r="F217">
        <v>0</v>
      </c>
      <c r="G217">
        <v>1249</v>
      </c>
    </row>
    <row r="218" spans="1:7" x14ac:dyDescent="0.2">
      <c r="A218" t="s">
        <v>389</v>
      </c>
      <c r="B218">
        <v>0</v>
      </c>
      <c r="C218">
        <v>0</v>
      </c>
      <c r="D218">
        <v>0</v>
      </c>
      <c r="E218">
        <v>1216</v>
      </c>
      <c r="F218">
        <v>0</v>
      </c>
      <c r="G218">
        <v>1216</v>
      </c>
    </row>
    <row r="219" spans="1:7" x14ac:dyDescent="0.2">
      <c r="A219" t="s">
        <v>412</v>
      </c>
      <c r="B219">
        <v>1487</v>
      </c>
      <c r="C219">
        <v>1503</v>
      </c>
      <c r="D219">
        <v>0</v>
      </c>
      <c r="E219">
        <v>2</v>
      </c>
      <c r="F219">
        <v>0</v>
      </c>
      <c r="G219">
        <v>2992</v>
      </c>
    </row>
    <row r="220" spans="1:7" x14ac:dyDescent="0.2">
      <c r="A220" t="s">
        <v>558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</row>
    <row r="221" spans="1:7" x14ac:dyDescent="0.2">
      <c r="A221" t="s">
        <v>823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</row>
    <row r="222" spans="1:7" x14ac:dyDescent="0.2">
      <c r="A222" t="s">
        <v>387</v>
      </c>
      <c r="B222">
        <v>0</v>
      </c>
      <c r="C222">
        <v>0</v>
      </c>
      <c r="D222">
        <v>0</v>
      </c>
      <c r="E222">
        <v>595</v>
      </c>
      <c r="F222">
        <v>0</v>
      </c>
      <c r="G222">
        <v>595</v>
      </c>
    </row>
    <row r="223" spans="1:7" x14ac:dyDescent="0.2">
      <c r="A223" t="s">
        <v>184</v>
      </c>
      <c r="B223">
        <v>0</v>
      </c>
      <c r="C223">
        <v>0</v>
      </c>
      <c r="D223">
        <v>0</v>
      </c>
      <c r="E223">
        <v>1222</v>
      </c>
      <c r="F223">
        <v>0</v>
      </c>
      <c r="G223">
        <v>1222</v>
      </c>
    </row>
    <row r="224" spans="1:7" x14ac:dyDescent="0.2">
      <c r="A224" t="s">
        <v>978</v>
      </c>
      <c r="B224">
        <v>1416</v>
      </c>
      <c r="C224">
        <v>2069</v>
      </c>
      <c r="D224">
        <v>0</v>
      </c>
      <c r="E224">
        <v>2</v>
      </c>
      <c r="F224">
        <v>0</v>
      </c>
      <c r="G224">
        <v>3487</v>
      </c>
    </row>
    <row r="225" spans="1:7" x14ac:dyDescent="0.2">
      <c r="A225" t="s">
        <v>108</v>
      </c>
      <c r="B225">
        <v>767</v>
      </c>
      <c r="C225">
        <v>2435</v>
      </c>
      <c r="D225">
        <v>0</v>
      </c>
      <c r="E225">
        <v>261</v>
      </c>
      <c r="F225">
        <v>0</v>
      </c>
      <c r="G225">
        <v>3463</v>
      </c>
    </row>
    <row r="226" spans="1:7" x14ac:dyDescent="0.2">
      <c r="A226" t="s">
        <v>137</v>
      </c>
      <c r="B226">
        <v>865</v>
      </c>
      <c r="C226">
        <v>0</v>
      </c>
      <c r="D226">
        <v>1836</v>
      </c>
      <c r="E226">
        <v>2</v>
      </c>
      <c r="F226">
        <v>806</v>
      </c>
      <c r="G226">
        <v>3509</v>
      </c>
    </row>
    <row r="227" spans="1:7" x14ac:dyDescent="0.2">
      <c r="A227" t="s">
        <v>949</v>
      </c>
      <c r="B227">
        <v>804</v>
      </c>
      <c r="C227">
        <v>0</v>
      </c>
      <c r="D227">
        <v>1903</v>
      </c>
      <c r="E227">
        <v>2</v>
      </c>
      <c r="F227">
        <v>794</v>
      </c>
      <c r="G227">
        <v>3503</v>
      </c>
    </row>
    <row r="228" spans="1:7" x14ac:dyDescent="0.2">
      <c r="A228" t="s">
        <v>856</v>
      </c>
      <c r="B228">
        <v>529</v>
      </c>
      <c r="C228">
        <v>2287</v>
      </c>
      <c r="D228">
        <v>0</v>
      </c>
      <c r="E228">
        <v>561</v>
      </c>
      <c r="F228">
        <v>0</v>
      </c>
      <c r="G228">
        <v>3377</v>
      </c>
    </row>
    <row r="229" spans="1:7" x14ac:dyDescent="0.2">
      <c r="A229" t="s">
        <v>866</v>
      </c>
      <c r="B229">
        <v>1082</v>
      </c>
      <c r="C229">
        <v>0</v>
      </c>
      <c r="D229">
        <v>0</v>
      </c>
      <c r="E229">
        <v>2</v>
      </c>
      <c r="F229">
        <v>0</v>
      </c>
      <c r="G229">
        <v>1084</v>
      </c>
    </row>
    <row r="230" spans="1:7" x14ac:dyDescent="0.2">
      <c r="A230" t="s">
        <v>334</v>
      </c>
      <c r="B230">
        <v>242</v>
      </c>
      <c r="C230">
        <v>1082</v>
      </c>
      <c r="D230">
        <v>0</v>
      </c>
      <c r="E230">
        <v>1006</v>
      </c>
      <c r="F230">
        <v>0</v>
      </c>
      <c r="G230">
        <v>2330</v>
      </c>
    </row>
    <row r="231" spans="1:7" x14ac:dyDescent="0.2">
      <c r="A231" t="s">
        <v>344</v>
      </c>
      <c r="B231">
        <v>691</v>
      </c>
      <c r="C231">
        <v>2338</v>
      </c>
      <c r="D231">
        <v>0</v>
      </c>
      <c r="E231">
        <v>345</v>
      </c>
      <c r="F231">
        <v>0</v>
      </c>
      <c r="G231">
        <v>3374</v>
      </c>
    </row>
    <row r="232" spans="1:7" x14ac:dyDescent="0.2">
      <c r="A232" t="s">
        <v>345</v>
      </c>
      <c r="B232">
        <v>828</v>
      </c>
      <c r="C232">
        <v>2628</v>
      </c>
      <c r="D232">
        <v>0</v>
      </c>
      <c r="E232">
        <v>196</v>
      </c>
      <c r="F232">
        <v>0</v>
      </c>
      <c r="G232">
        <v>3652</v>
      </c>
    </row>
    <row r="233" spans="1:7" x14ac:dyDescent="0.2">
      <c r="A233" t="s">
        <v>367</v>
      </c>
      <c r="B233">
        <v>833</v>
      </c>
      <c r="C233">
        <v>0</v>
      </c>
      <c r="D233">
        <v>517</v>
      </c>
      <c r="E233">
        <v>2</v>
      </c>
      <c r="F233">
        <v>0</v>
      </c>
      <c r="G233">
        <v>1352</v>
      </c>
    </row>
    <row r="234" spans="1:7" x14ac:dyDescent="0.2">
      <c r="A234" t="s">
        <v>942</v>
      </c>
      <c r="B234">
        <v>1143</v>
      </c>
      <c r="C234">
        <v>382</v>
      </c>
      <c r="D234">
        <v>0</v>
      </c>
      <c r="E234">
        <v>2</v>
      </c>
      <c r="F234">
        <v>0</v>
      </c>
      <c r="G234">
        <v>1527</v>
      </c>
    </row>
    <row r="235" spans="1:7" x14ac:dyDescent="0.2">
      <c r="A235" t="s">
        <v>382</v>
      </c>
      <c r="B235">
        <v>2</v>
      </c>
      <c r="C235">
        <v>0</v>
      </c>
      <c r="D235">
        <v>0</v>
      </c>
      <c r="E235">
        <v>581</v>
      </c>
      <c r="F235">
        <v>0</v>
      </c>
      <c r="G235">
        <v>583</v>
      </c>
    </row>
    <row r="236" spans="1:7" x14ac:dyDescent="0.2">
      <c r="A236" t="s">
        <v>388</v>
      </c>
      <c r="B236">
        <v>0</v>
      </c>
      <c r="C236">
        <v>0</v>
      </c>
      <c r="D236">
        <v>0</v>
      </c>
      <c r="E236">
        <v>400</v>
      </c>
      <c r="F236">
        <v>0</v>
      </c>
      <c r="G236">
        <v>400</v>
      </c>
    </row>
    <row r="237" spans="1:7" x14ac:dyDescent="0.2">
      <c r="A237" t="s">
        <v>396</v>
      </c>
      <c r="B237">
        <v>1352</v>
      </c>
      <c r="C237">
        <v>2261</v>
      </c>
      <c r="D237">
        <v>0</v>
      </c>
      <c r="E237">
        <v>2</v>
      </c>
      <c r="F237">
        <v>0</v>
      </c>
      <c r="G237">
        <v>3615</v>
      </c>
    </row>
    <row r="238" spans="1:7" x14ac:dyDescent="0.2">
      <c r="A238" t="s">
        <v>401</v>
      </c>
      <c r="B238">
        <v>658</v>
      </c>
      <c r="C238">
        <v>1079</v>
      </c>
      <c r="D238">
        <v>0</v>
      </c>
      <c r="E238">
        <v>387</v>
      </c>
      <c r="F238">
        <v>0</v>
      </c>
      <c r="G238">
        <v>2124</v>
      </c>
    </row>
    <row r="239" spans="1:7" x14ac:dyDescent="0.2">
      <c r="A239" t="s">
        <v>417</v>
      </c>
      <c r="B239">
        <v>1477</v>
      </c>
      <c r="C239">
        <v>1538</v>
      </c>
      <c r="D239">
        <v>0</v>
      </c>
      <c r="E239">
        <v>2</v>
      </c>
      <c r="F239">
        <v>0</v>
      </c>
      <c r="G239">
        <v>3017</v>
      </c>
    </row>
    <row r="240" spans="1:7" x14ac:dyDescent="0.2">
      <c r="A240" t="s">
        <v>160</v>
      </c>
      <c r="B240">
        <v>1369</v>
      </c>
      <c r="C240">
        <v>2199</v>
      </c>
      <c r="D240">
        <v>0</v>
      </c>
      <c r="E240">
        <v>2</v>
      </c>
      <c r="F240">
        <v>0</v>
      </c>
      <c r="G240">
        <v>3570</v>
      </c>
    </row>
    <row r="241" spans="1:7" x14ac:dyDescent="0.2">
      <c r="A241" t="s">
        <v>166</v>
      </c>
      <c r="B241">
        <v>0</v>
      </c>
      <c r="C241">
        <v>0</v>
      </c>
      <c r="D241">
        <v>0</v>
      </c>
      <c r="E241">
        <v>1258</v>
      </c>
      <c r="F241">
        <v>0</v>
      </c>
      <c r="G241">
        <v>1258</v>
      </c>
    </row>
    <row r="242" spans="1:7" x14ac:dyDescent="0.2">
      <c r="A242" t="s">
        <v>183</v>
      </c>
      <c r="B242">
        <v>0</v>
      </c>
      <c r="C242">
        <v>0</v>
      </c>
      <c r="D242">
        <v>0</v>
      </c>
      <c r="E242">
        <v>1220</v>
      </c>
      <c r="F242">
        <v>0</v>
      </c>
      <c r="G242">
        <v>1220</v>
      </c>
    </row>
    <row r="243" spans="1:7" x14ac:dyDescent="0.2">
      <c r="A243" t="s">
        <v>206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</row>
    <row r="244" spans="1:7" x14ac:dyDescent="0.2">
      <c r="A244" t="s">
        <v>237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</row>
    <row r="245" spans="1:7" x14ac:dyDescent="0.2">
      <c r="A245" t="s">
        <v>244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</row>
    <row r="246" spans="1:7" x14ac:dyDescent="0.2">
      <c r="A246" t="s">
        <v>864</v>
      </c>
      <c r="B246">
        <v>195</v>
      </c>
      <c r="C246">
        <v>0</v>
      </c>
      <c r="D246">
        <v>0</v>
      </c>
      <c r="E246">
        <v>278</v>
      </c>
      <c r="F246">
        <v>0</v>
      </c>
      <c r="G246">
        <v>473</v>
      </c>
    </row>
    <row r="247" spans="1:7" x14ac:dyDescent="0.2">
      <c r="A247" t="s">
        <v>353</v>
      </c>
      <c r="B247">
        <v>536</v>
      </c>
      <c r="C247">
        <v>0</v>
      </c>
      <c r="D247">
        <v>0</v>
      </c>
      <c r="E247">
        <v>2</v>
      </c>
      <c r="F247">
        <v>0</v>
      </c>
      <c r="G247">
        <v>538</v>
      </c>
    </row>
    <row r="248" spans="1:7" x14ac:dyDescent="0.2">
      <c r="A248" t="s">
        <v>361</v>
      </c>
      <c r="B248">
        <v>1318</v>
      </c>
      <c r="C248">
        <v>0</v>
      </c>
      <c r="D248">
        <v>0</v>
      </c>
      <c r="E248">
        <v>2</v>
      </c>
      <c r="F248">
        <v>0</v>
      </c>
      <c r="G248">
        <v>1320</v>
      </c>
    </row>
    <row r="249" spans="1:7" x14ac:dyDescent="0.2">
      <c r="A249" t="s">
        <v>835</v>
      </c>
      <c r="B249">
        <v>865</v>
      </c>
      <c r="C249">
        <v>0</v>
      </c>
      <c r="D249">
        <v>1838</v>
      </c>
      <c r="E249">
        <v>2</v>
      </c>
      <c r="F249">
        <v>804</v>
      </c>
      <c r="G249">
        <v>3509</v>
      </c>
    </row>
    <row r="250" spans="1:7" x14ac:dyDescent="0.2">
      <c r="A250" t="s">
        <v>1016</v>
      </c>
      <c r="B250">
        <v>869</v>
      </c>
      <c r="C250">
        <v>0</v>
      </c>
      <c r="D250">
        <v>1808</v>
      </c>
      <c r="E250">
        <v>2</v>
      </c>
      <c r="F250">
        <v>872</v>
      </c>
      <c r="G250">
        <v>3551</v>
      </c>
    </row>
    <row r="251" spans="1:7" x14ac:dyDescent="0.2">
      <c r="A251" t="s">
        <v>114</v>
      </c>
      <c r="B251">
        <v>1153</v>
      </c>
      <c r="C251">
        <v>2259</v>
      </c>
      <c r="D251">
        <v>0</v>
      </c>
      <c r="E251">
        <v>2</v>
      </c>
      <c r="F251">
        <v>0</v>
      </c>
      <c r="G251">
        <v>3414</v>
      </c>
    </row>
    <row r="252" spans="1:7" x14ac:dyDescent="0.2">
      <c r="A252" t="s">
        <v>423</v>
      </c>
      <c r="B252">
        <v>0</v>
      </c>
      <c r="C252">
        <v>0</v>
      </c>
      <c r="D252">
        <v>0</v>
      </c>
      <c r="E252">
        <v>1221</v>
      </c>
      <c r="F252">
        <v>10</v>
      </c>
      <c r="G252">
        <v>1231</v>
      </c>
    </row>
    <row r="253" spans="1:7" x14ac:dyDescent="0.2">
      <c r="A253" t="s">
        <v>238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</row>
    <row r="254" spans="1:7" x14ac:dyDescent="0.2">
      <c r="A254" t="s">
        <v>247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</row>
    <row r="255" spans="1:7" x14ac:dyDescent="0.2">
      <c r="A255" t="s">
        <v>297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</row>
    <row r="256" spans="1:7" x14ac:dyDescent="0.2">
      <c r="A256" t="s">
        <v>308</v>
      </c>
      <c r="B256">
        <v>0</v>
      </c>
      <c r="C256">
        <v>0</v>
      </c>
      <c r="D256">
        <v>0</v>
      </c>
      <c r="E256">
        <v>853</v>
      </c>
      <c r="F256">
        <v>0</v>
      </c>
      <c r="G256">
        <v>853</v>
      </c>
    </row>
    <row r="257" spans="1:7" x14ac:dyDescent="0.2">
      <c r="A257" t="s">
        <v>354</v>
      </c>
      <c r="B257">
        <v>1065</v>
      </c>
      <c r="C257">
        <v>0</v>
      </c>
      <c r="D257">
        <v>180</v>
      </c>
      <c r="E257">
        <v>2</v>
      </c>
      <c r="F257">
        <v>0</v>
      </c>
      <c r="G257">
        <v>1247</v>
      </c>
    </row>
    <row r="258" spans="1:7" x14ac:dyDescent="0.2">
      <c r="A258" t="s">
        <v>977</v>
      </c>
      <c r="B258">
        <v>245</v>
      </c>
      <c r="C258">
        <v>0</v>
      </c>
      <c r="D258">
        <v>0</v>
      </c>
      <c r="E258">
        <v>124</v>
      </c>
      <c r="F258">
        <v>0</v>
      </c>
      <c r="G258">
        <v>369</v>
      </c>
    </row>
    <row r="259" spans="1:7" x14ac:dyDescent="0.2">
      <c r="A259" t="s">
        <v>79</v>
      </c>
      <c r="B259">
        <v>0</v>
      </c>
      <c r="C259">
        <v>0</v>
      </c>
      <c r="D259">
        <v>0</v>
      </c>
      <c r="E259">
        <v>510</v>
      </c>
      <c r="F259">
        <v>3216</v>
      </c>
      <c r="G259">
        <v>3726</v>
      </c>
    </row>
    <row r="260" spans="1:7" x14ac:dyDescent="0.2">
      <c r="A260" t="s">
        <v>144</v>
      </c>
      <c r="B260">
        <v>870</v>
      </c>
      <c r="C260">
        <v>0</v>
      </c>
      <c r="D260">
        <v>1806</v>
      </c>
      <c r="E260">
        <v>2</v>
      </c>
      <c r="F260">
        <v>885</v>
      </c>
      <c r="G260">
        <v>3563</v>
      </c>
    </row>
    <row r="261" spans="1:7" x14ac:dyDescent="0.2">
      <c r="A261" t="s">
        <v>180</v>
      </c>
      <c r="B261">
        <v>0</v>
      </c>
      <c r="C261">
        <v>0</v>
      </c>
      <c r="D261">
        <v>0</v>
      </c>
      <c r="E261">
        <v>1203</v>
      </c>
      <c r="F261">
        <v>0</v>
      </c>
      <c r="G261">
        <v>1203</v>
      </c>
    </row>
    <row r="262" spans="1:7" x14ac:dyDescent="0.2">
      <c r="A262" t="s">
        <v>938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</row>
    <row r="263" spans="1:7" x14ac:dyDescent="0.2">
      <c r="A263" t="s">
        <v>336</v>
      </c>
      <c r="B263">
        <v>0</v>
      </c>
      <c r="C263">
        <v>0</v>
      </c>
      <c r="D263">
        <v>0</v>
      </c>
      <c r="E263">
        <v>820</v>
      </c>
      <c r="F263">
        <v>0</v>
      </c>
      <c r="G263">
        <v>820</v>
      </c>
    </row>
    <row r="264" spans="1:7" x14ac:dyDescent="0.2">
      <c r="A264" t="s">
        <v>338</v>
      </c>
      <c r="B264">
        <v>307</v>
      </c>
      <c r="C264">
        <v>0</v>
      </c>
      <c r="D264">
        <v>0</v>
      </c>
      <c r="E264">
        <v>2</v>
      </c>
      <c r="F264">
        <v>0</v>
      </c>
      <c r="G264">
        <v>309</v>
      </c>
    </row>
    <row r="265" spans="1:7" x14ac:dyDescent="0.2">
      <c r="A265" t="s">
        <v>829</v>
      </c>
      <c r="B265">
        <v>0</v>
      </c>
      <c r="C265">
        <v>0</v>
      </c>
      <c r="D265">
        <v>0</v>
      </c>
      <c r="E265">
        <v>635</v>
      </c>
      <c r="F265">
        <v>3075</v>
      </c>
      <c r="G265">
        <v>3710</v>
      </c>
    </row>
    <row r="266" spans="1:7" x14ac:dyDescent="0.2">
      <c r="A266" t="s">
        <v>384</v>
      </c>
      <c r="B266">
        <v>0</v>
      </c>
      <c r="C266">
        <v>0</v>
      </c>
      <c r="D266">
        <v>0</v>
      </c>
      <c r="E266">
        <v>680</v>
      </c>
      <c r="F266">
        <v>0</v>
      </c>
      <c r="G266">
        <v>680</v>
      </c>
    </row>
    <row r="267" spans="1:7" x14ac:dyDescent="0.2">
      <c r="A267" t="s">
        <v>1024</v>
      </c>
      <c r="B267">
        <v>0</v>
      </c>
      <c r="C267">
        <v>0</v>
      </c>
      <c r="D267">
        <v>0</v>
      </c>
      <c r="E267">
        <v>1208</v>
      </c>
      <c r="F267">
        <v>0</v>
      </c>
      <c r="G267">
        <v>1208</v>
      </c>
    </row>
    <row r="268" spans="1:7" x14ac:dyDescent="0.2">
      <c r="A268" t="s">
        <v>392</v>
      </c>
      <c r="B268">
        <v>1389</v>
      </c>
      <c r="C268">
        <v>2088</v>
      </c>
      <c r="D268">
        <v>0</v>
      </c>
      <c r="E268">
        <v>2</v>
      </c>
      <c r="F268">
        <v>0</v>
      </c>
      <c r="G268">
        <v>3479</v>
      </c>
    </row>
    <row r="269" spans="1:7" x14ac:dyDescent="0.2">
      <c r="A269" t="s">
        <v>395</v>
      </c>
      <c r="B269">
        <v>1387</v>
      </c>
      <c r="C269">
        <v>2095</v>
      </c>
      <c r="D269">
        <v>0</v>
      </c>
      <c r="E269">
        <v>2</v>
      </c>
      <c r="F269">
        <v>0</v>
      </c>
      <c r="G269">
        <v>3484</v>
      </c>
    </row>
    <row r="270" spans="1:7" x14ac:dyDescent="0.2">
      <c r="A270" t="s">
        <v>952</v>
      </c>
      <c r="B270">
        <v>1462</v>
      </c>
      <c r="C270">
        <v>1571</v>
      </c>
      <c r="D270">
        <v>0</v>
      </c>
      <c r="E270">
        <v>2</v>
      </c>
      <c r="F270">
        <v>0</v>
      </c>
      <c r="G270">
        <v>3035</v>
      </c>
    </row>
    <row r="271" spans="1:7" x14ac:dyDescent="0.2">
      <c r="A271" t="s">
        <v>413</v>
      </c>
      <c r="B271">
        <v>1450</v>
      </c>
      <c r="C271">
        <v>1592</v>
      </c>
      <c r="D271">
        <v>0</v>
      </c>
      <c r="E271">
        <v>2</v>
      </c>
      <c r="F271">
        <v>0</v>
      </c>
      <c r="G271">
        <v>3044</v>
      </c>
    </row>
    <row r="272" spans="1:7" x14ac:dyDescent="0.2">
      <c r="A272" t="s">
        <v>986</v>
      </c>
      <c r="B272">
        <v>1381</v>
      </c>
      <c r="C272">
        <v>2167</v>
      </c>
      <c r="D272">
        <v>0</v>
      </c>
      <c r="E272">
        <v>2</v>
      </c>
      <c r="F272">
        <v>0</v>
      </c>
      <c r="G272">
        <v>3550</v>
      </c>
    </row>
    <row r="273" spans="1:7" x14ac:dyDescent="0.2">
      <c r="A273" t="s">
        <v>1050</v>
      </c>
      <c r="B273">
        <v>645</v>
      </c>
      <c r="C273">
        <v>2286</v>
      </c>
      <c r="D273">
        <v>0</v>
      </c>
      <c r="E273">
        <v>403</v>
      </c>
      <c r="F273">
        <v>0</v>
      </c>
      <c r="G273">
        <v>3334</v>
      </c>
    </row>
    <row r="274" spans="1:7" x14ac:dyDescent="0.2">
      <c r="A274" t="s">
        <v>330</v>
      </c>
      <c r="B274">
        <v>0</v>
      </c>
      <c r="C274">
        <v>0</v>
      </c>
      <c r="D274">
        <v>0</v>
      </c>
      <c r="E274">
        <v>123</v>
      </c>
      <c r="F274">
        <v>0</v>
      </c>
      <c r="G274">
        <v>123</v>
      </c>
    </row>
    <row r="275" spans="1:7" x14ac:dyDescent="0.2">
      <c r="A275" t="s">
        <v>386</v>
      </c>
      <c r="B275">
        <v>0</v>
      </c>
      <c r="C275">
        <v>0</v>
      </c>
      <c r="D275">
        <v>0</v>
      </c>
      <c r="E275">
        <v>538</v>
      </c>
      <c r="F275">
        <v>0</v>
      </c>
      <c r="G275">
        <v>538</v>
      </c>
    </row>
    <row r="276" spans="1:7" x14ac:dyDescent="0.2">
      <c r="A276" t="s">
        <v>800</v>
      </c>
      <c r="B276">
        <v>1380</v>
      </c>
      <c r="C276">
        <v>2165</v>
      </c>
      <c r="D276">
        <v>0</v>
      </c>
      <c r="E276">
        <v>2</v>
      </c>
      <c r="F276">
        <v>0</v>
      </c>
      <c r="G276">
        <v>3547</v>
      </c>
    </row>
    <row r="277" spans="1:7" x14ac:dyDescent="0.2">
      <c r="A277" t="s">
        <v>169</v>
      </c>
      <c r="B277">
        <v>0</v>
      </c>
      <c r="C277">
        <v>0</v>
      </c>
      <c r="D277">
        <v>0</v>
      </c>
      <c r="E277">
        <v>1206</v>
      </c>
      <c r="F277">
        <v>0</v>
      </c>
      <c r="G277">
        <v>1206</v>
      </c>
    </row>
    <row r="278" spans="1:7" x14ac:dyDescent="0.2">
      <c r="A278" t="s">
        <v>489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</row>
    <row r="279" spans="1:7" x14ac:dyDescent="0.2">
      <c r="A279" t="s">
        <v>327</v>
      </c>
      <c r="B279">
        <v>205</v>
      </c>
      <c r="C279">
        <v>0</v>
      </c>
      <c r="D279">
        <v>0</v>
      </c>
      <c r="E279">
        <v>2</v>
      </c>
      <c r="F279">
        <v>0</v>
      </c>
      <c r="G279">
        <v>207</v>
      </c>
    </row>
    <row r="280" spans="1:7" x14ac:dyDescent="0.2">
      <c r="A280" t="s">
        <v>409</v>
      </c>
      <c r="B280">
        <v>650</v>
      </c>
      <c r="C280">
        <v>0</v>
      </c>
      <c r="D280">
        <v>0</v>
      </c>
      <c r="E280">
        <v>2</v>
      </c>
      <c r="F280">
        <v>0</v>
      </c>
      <c r="G280">
        <v>652</v>
      </c>
    </row>
    <row r="281" spans="1:7" x14ac:dyDescent="0.2">
      <c r="A281" t="s">
        <v>98</v>
      </c>
      <c r="B281">
        <v>1483</v>
      </c>
      <c r="C281">
        <v>1520</v>
      </c>
      <c r="D281">
        <v>0</v>
      </c>
      <c r="E281">
        <v>2</v>
      </c>
      <c r="F281">
        <v>0</v>
      </c>
      <c r="G281">
        <v>3005</v>
      </c>
    </row>
    <row r="282" spans="1:7" x14ac:dyDescent="0.2">
      <c r="A282" t="s">
        <v>806</v>
      </c>
      <c r="B282">
        <v>1349</v>
      </c>
      <c r="C282">
        <v>2266</v>
      </c>
      <c r="D282">
        <v>0</v>
      </c>
      <c r="E282">
        <v>2</v>
      </c>
      <c r="F282">
        <v>0</v>
      </c>
      <c r="G282">
        <v>3617</v>
      </c>
    </row>
    <row r="283" spans="1:7" x14ac:dyDescent="0.2">
      <c r="A283" t="s">
        <v>960</v>
      </c>
      <c r="B283">
        <v>1353</v>
      </c>
      <c r="C283">
        <v>2259</v>
      </c>
      <c r="D283">
        <v>0</v>
      </c>
      <c r="E283">
        <v>2</v>
      </c>
      <c r="F283">
        <v>0</v>
      </c>
      <c r="G283">
        <v>3614</v>
      </c>
    </row>
    <row r="284" spans="1:7" x14ac:dyDescent="0.2">
      <c r="A284" t="s">
        <v>122</v>
      </c>
      <c r="B284">
        <v>693</v>
      </c>
      <c r="C284">
        <v>2341</v>
      </c>
      <c r="D284">
        <v>0</v>
      </c>
      <c r="E284">
        <v>342</v>
      </c>
      <c r="F284">
        <v>0</v>
      </c>
      <c r="G284">
        <v>3376</v>
      </c>
    </row>
    <row r="285" spans="1:7" x14ac:dyDescent="0.2">
      <c r="A285" t="s">
        <v>808</v>
      </c>
      <c r="B285">
        <v>828</v>
      </c>
      <c r="C285">
        <v>0</v>
      </c>
      <c r="D285">
        <v>1881</v>
      </c>
      <c r="E285">
        <v>2</v>
      </c>
      <c r="F285">
        <v>793</v>
      </c>
      <c r="G285">
        <v>3504</v>
      </c>
    </row>
    <row r="286" spans="1:7" x14ac:dyDescent="0.2">
      <c r="A286" t="s">
        <v>810</v>
      </c>
      <c r="B286">
        <v>75</v>
      </c>
      <c r="C286">
        <v>0</v>
      </c>
      <c r="D286">
        <v>400</v>
      </c>
      <c r="E286">
        <v>498</v>
      </c>
      <c r="F286">
        <v>2655</v>
      </c>
      <c r="G286">
        <v>3628</v>
      </c>
    </row>
    <row r="287" spans="1:7" x14ac:dyDescent="0.2">
      <c r="A287" t="s">
        <v>812</v>
      </c>
      <c r="B287">
        <v>871</v>
      </c>
      <c r="C287">
        <v>0</v>
      </c>
      <c r="D287">
        <v>1805</v>
      </c>
      <c r="E287">
        <v>2</v>
      </c>
      <c r="F287">
        <v>886</v>
      </c>
      <c r="G287">
        <v>3564</v>
      </c>
    </row>
    <row r="288" spans="1:7" x14ac:dyDescent="0.2">
      <c r="A288" t="s">
        <v>924</v>
      </c>
      <c r="B288">
        <v>891</v>
      </c>
      <c r="C288">
        <v>0</v>
      </c>
      <c r="D288">
        <v>1824</v>
      </c>
      <c r="E288">
        <v>2</v>
      </c>
      <c r="F288">
        <v>759</v>
      </c>
      <c r="G288">
        <v>3476</v>
      </c>
    </row>
    <row r="289" spans="1:7" x14ac:dyDescent="0.2">
      <c r="A289" t="s">
        <v>995</v>
      </c>
      <c r="B289">
        <v>85</v>
      </c>
      <c r="C289">
        <v>0</v>
      </c>
      <c r="D289">
        <v>613</v>
      </c>
      <c r="E289">
        <v>435</v>
      </c>
      <c r="F289">
        <v>2420</v>
      </c>
      <c r="G289">
        <v>3553</v>
      </c>
    </row>
    <row r="290" spans="1:7" x14ac:dyDescent="0.2">
      <c r="A290" t="s">
        <v>857</v>
      </c>
      <c r="B290">
        <v>1382</v>
      </c>
      <c r="C290">
        <v>2168</v>
      </c>
      <c r="D290">
        <v>0</v>
      </c>
      <c r="E290">
        <v>2</v>
      </c>
      <c r="F290">
        <v>0</v>
      </c>
      <c r="G290">
        <v>3552</v>
      </c>
    </row>
    <row r="291" spans="1:7" x14ac:dyDescent="0.2">
      <c r="A291" t="s">
        <v>399</v>
      </c>
      <c r="B291">
        <v>1303</v>
      </c>
      <c r="C291">
        <v>0</v>
      </c>
      <c r="D291">
        <v>0</v>
      </c>
      <c r="E291">
        <v>2</v>
      </c>
      <c r="F291">
        <v>0</v>
      </c>
      <c r="G291">
        <v>1305</v>
      </c>
    </row>
    <row r="292" spans="1:7" x14ac:dyDescent="0.2">
      <c r="A292" t="s">
        <v>403</v>
      </c>
      <c r="B292">
        <v>523</v>
      </c>
      <c r="C292">
        <v>468</v>
      </c>
      <c r="D292">
        <v>0</v>
      </c>
      <c r="E292">
        <v>569</v>
      </c>
      <c r="F292">
        <v>0</v>
      </c>
      <c r="G292">
        <v>1560</v>
      </c>
    </row>
    <row r="293" spans="1:7" x14ac:dyDescent="0.2">
      <c r="A293" t="s">
        <v>405</v>
      </c>
      <c r="B293">
        <v>802</v>
      </c>
      <c r="C293">
        <v>0</v>
      </c>
      <c r="D293">
        <v>0</v>
      </c>
      <c r="E293">
        <v>2</v>
      </c>
      <c r="F293">
        <v>0</v>
      </c>
      <c r="G293">
        <v>804</v>
      </c>
    </row>
    <row r="294" spans="1:7" x14ac:dyDescent="0.2">
      <c r="A294" t="s">
        <v>415</v>
      </c>
      <c r="B294">
        <v>1329</v>
      </c>
      <c r="C294">
        <v>2242</v>
      </c>
      <c r="D294">
        <v>0</v>
      </c>
      <c r="E294">
        <v>2</v>
      </c>
      <c r="F294">
        <v>0</v>
      </c>
      <c r="G294">
        <v>3573</v>
      </c>
    </row>
    <row r="295" spans="1:7" x14ac:dyDescent="0.2">
      <c r="A295" t="s">
        <v>767</v>
      </c>
      <c r="B295">
        <v>0</v>
      </c>
      <c r="C295">
        <v>0</v>
      </c>
      <c r="D295">
        <v>0</v>
      </c>
      <c r="E295">
        <v>1212</v>
      </c>
      <c r="F295">
        <v>0</v>
      </c>
      <c r="G295">
        <v>1212</v>
      </c>
    </row>
    <row r="296" spans="1:7" x14ac:dyDescent="0.2">
      <c r="A296" t="s">
        <v>993</v>
      </c>
      <c r="B296">
        <v>868</v>
      </c>
      <c r="C296">
        <v>0</v>
      </c>
      <c r="D296">
        <v>1809</v>
      </c>
      <c r="E296">
        <v>2</v>
      </c>
      <c r="F296">
        <v>899</v>
      </c>
      <c r="G296">
        <v>3578</v>
      </c>
    </row>
    <row r="297" spans="1:7" x14ac:dyDescent="0.2">
      <c r="A297" t="s">
        <v>239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</row>
    <row r="298" spans="1:7" x14ac:dyDescent="0.2">
      <c r="A298" t="s">
        <v>261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</row>
    <row r="299" spans="1:7" x14ac:dyDescent="0.2">
      <c r="A299" t="s">
        <v>287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</row>
    <row r="300" spans="1:7" x14ac:dyDescent="0.2">
      <c r="A300" t="s">
        <v>312</v>
      </c>
      <c r="B300">
        <v>69</v>
      </c>
      <c r="C300">
        <v>0</v>
      </c>
      <c r="D300">
        <v>0</v>
      </c>
      <c r="E300">
        <v>2</v>
      </c>
      <c r="F300">
        <v>0</v>
      </c>
      <c r="G300">
        <v>71</v>
      </c>
    </row>
    <row r="301" spans="1:7" x14ac:dyDescent="0.2">
      <c r="A301" t="s">
        <v>402</v>
      </c>
      <c r="B301">
        <v>809</v>
      </c>
      <c r="C301">
        <v>0</v>
      </c>
      <c r="D301">
        <v>0</v>
      </c>
      <c r="E301">
        <v>2</v>
      </c>
      <c r="F301">
        <v>0</v>
      </c>
      <c r="G301">
        <v>811</v>
      </c>
    </row>
    <row r="302" spans="1:7" x14ac:dyDescent="0.2">
      <c r="A302" t="s">
        <v>222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</row>
    <row r="303" spans="1:7" x14ac:dyDescent="0.2">
      <c r="A303" t="s">
        <v>229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</row>
    <row r="304" spans="1:7" x14ac:dyDescent="0.2">
      <c r="A304" t="s">
        <v>233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</row>
    <row r="305" spans="1:7" x14ac:dyDescent="0.2">
      <c r="A305" t="s">
        <v>285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</row>
    <row r="306" spans="1:7" x14ac:dyDescent="0.2">
      <c r="A306" t="s">
        <v>299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</row>
    <row r="307" spans="1:7" x14ac:dyDescent="0.2">
      <c r="A307" t="s">
        <v>826</v>
      </c>
      <c r="B307">
        <v>32</v>
      </c>
      <c r="C307">
        <v>0</v>
      </c>
      <c r="D307">
        <v>0</v>
      </c>
      <c r="E307">
        <v>870</v>
      </c>
      <c r="F307">
        <v>0</v>
      </c>
      <c r="G307">
        <v>902</v>
      </c>
    </row>
    <row r="308" spans="1:7" x14ac:dyDescent="0.2">
      <c r="A308" t="s">
        <v>310</v>
      </c>
      <c r="B308">
        <v>0</v>
      </c>
      <c r="C308">
        <v>0</v>
      </c>
      <c r="D308">
        <v>0</v>
      </c>
      <c r="E308">
        <v>1219</v>
      </c>
      <c r="F308">
        <v>0</v>
      </c>
      <c r="G308">
        <v>1219</v>
      </c>
    </row>
    <row r="309" spans="1:7" x14ac:dyDescent="0.2">
      <c r="A309" t="s">
        <v>316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</row>
    <row r="310" spans="1:7" x14ac:dyDescent="0.2">
      <c r="A310" t="s">
        <v>919</v>
      </c>
      <c r="B310">
        <v>797</v>
      </c>
      <c r="C310">
        <v>2481</v>
      </c>
      <c r="D310">
        <v>0</v>
      </c>
      <c r="E310">
        <v>229</v>
      </c>
      <c r="F310">
        <v>0</v>
      </c>
      <c r="G310">
        <v>3507</v>
      </c>
    </row>
    <row r="311" spans="1:7" x14ac:dyDescent="0.2">
      <c r="A311" t="s">
        <v>158</v>
      </c>
      <c r="B311">
        <v>1187</v>
      </c>
      <c r="C311">
        <v>2189</v>
      </c>
      <c r="D311">
        <v>0</v>
      </c>
      <c r="E311">
        <v>2</v>
      </c>
      <c r="F311">
        <v>0</v>
      </c>
      <c r="G311">
        <v>3378</v>
      </c>
    </row>
    <row r="312" spans="1:7" x14ac:dyDescent="0.2">
      <c r="A312" t="s">
        <v>473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</row>
    <row r="313" spans="1:7" x14ac:dyDescent="0.2">
      <c r="A313" t="s">
        <v>272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</row>
    <row r="314" spans="1:7" x14ac:dyDescent="0.2">
      <c r="A314" t="s">
        <v>656</v>
      </c>
      <c r="B314">
        <v>247</v>
      </c>
      <c r="C314">
        <v>0</v>
      </c>
      <c r="D314">
        <v>0</v>
      </c>
      <c r="E314">
        <v>163</v>
      </c>
      <c r="F314">
        <v>0</v>
      </c>
      <c r="G314">
        <v>410</v>
      </c>
    </row>
    <row r="315" spans="1:7" x14ac:dyDescent="0.2">
      <c r="A315" t="s">
        <v>269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</row>
    <row r="316" spans="1:7" x14ac:dyDescent="0.2">
      <c r="A316" t="s">
        <v>313</v>
      </c>
      <c r="B316">
        <v>284</v>
      </c>
      <c r="C316">
        <v>0</v>
      </c>
      <c r="D316">
        <v>0</v>
      </c>
      <c r="E316">
        <v>2</v>
      </c>
      <c r="F316">
        <v>0</v>
      </c>
      <c r="G316">
        <v>286</v>
      </c>
    </row>
    <row r="317" spans="1:7" x14ac:dyDescent="0.2">
      <c r="A317" t="s">
        <v>333</v>
      </c>
      <c r="B317">
        <v>0</v>
      </c>
      <c r="C317">
        <v>0</v>
      </c>
      <c r="D317">
        <v>0</v>
      </c>
      <c r="E317">
        <v>232</v>
      </c>
      <c r="F317">
        <v>0</v>
      </c>
      <c r="G317">
        <v>232</v>
      </c>
    </row>
    <row r="318" spans="1:7" x14ac:dyDescent="0.2">
      <c r="A318" t="s">
        <v>872</v>
      </c>
      <c r="B318">
        <v>918</v>
      </c>
      <c r="C318">
        <v>0</v>
      </c>
      <c r="D318">
        <v>0</v>
      </c>
      <c r="E318">
        <v>2</v>
      </c>
      <c r="F318">
        <v>0</v>
      </c>
      <c r="G318">
        <v>920</v>
      </c>
    </row>
    <row r="319" spans="1:7" x14ac:dyDescent="0.2">
      <c r="A319" t="s">
        <v>400</v>
      </c>
      <c r="B319">
        <v>1522</v>
      </c>
      <c r="C319">
        <v>260</v>
      </c>
      <c r="D319">
        <v>0</v>
      </c>
      <c r="E319">
        <v>2</v>
      </c>
      <c r="F319">
        <v>0</v>
      </c>
      <c r="G319">
        <v>1784</v>
      </c>
    </row>
    <row r="320" spans="1:7" x14ac:dyDescent="0.2">
      <c r="A320" t="s">
        <v>1056</v>
      </c>
      <c r="B320">
        <v>336</v>
      </c>
      <c r="C320">
        <v>0</v>
      </c>
      <c r="D320">
        <v>0</v>
      </c>
      <c r="E320">
        <v>2</v>
      </c>
      <c r="F320">
        <v>0</v>
      </c>
      <c r="G320">
        <v>338</v>
      </c>
    </row>
    <row r="321" spans="1:7" x14ac:dyDescent="0.2">
      <c r="A321" t="s">
        <v>207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</row>
    <row r="322" spans="1:7" x14ac:dyDescent="0.2">
      <c r="A322" t="s">
        <v>820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</row>
    <row r="323" spans="1:7" x14ac:dyDescent="0.2">
      <c r="A323" t="s">
        <v>796</v>
      </c>
      <c r="B323">
        <v>0</v>
      </c>
      <c r="C323">
        <v>0</v>
      </c>
      <c r="D323">
        <v>0</v>
      </c>
      <c r="E323">
        <v>519</v>
      </c>
      <c r="F323">
        <v>3190</v>
      </c>
      <c r="G323">
        <v>3709</v>
      </c>
    </row>
    <row r="324" spans="1:7" x14ac:dyDescent="0.2">
      <c r="A324" t="s">
        <v>968</v>
      </c>
      <c r="B324">
        <v>0</v>
      </c>
      <c r="C324">
        <v>0</v>
      </c>
      <c r="D324">
        <v>0</v>
      </c>
      <c r="E324">
        <v>822</v>
      </c>
      <c r="F324">
        <v>3187</v>
      </c>
      <c r="G324">
        <v>4009</v>
      </c>
    </row>
    <row r="325" spans="1:7" x14ac:dyDescent="0.2">
      <c r="A325" t="s">
        <v>897</v>
      </c>
      <c r="B325">
        <v>0</v>
      </c>
      <c r="C325">
        <v>0</v>
      </c>
      <c r="D325">
        <v>0</v>
      </c>
      <c r="E325">
        <v>544</v>
      </c>
      <c r="F325">
        <v>3142</v>
      </c>
      <c r="G325">
        <v>3686</v>
      </c>
    </row>
    <row r="326" spans="1:7" x14ac:dyDescent="0.2">
      <c r="A326" t="s">
        <v>943</v>
      </c>
      <c r="B326">
        <v>608</v>
      </c>
      <c r="C326">
        <v>2250</v>
      </c>
      <c r="D326">
        <v>0</v>
      </c>
      <c r="E326">
        <v>450</v>
      </c>
      <c r="F326">
        <v>0</v>
      </c>
      <c r="G326">
        <v>3308</v>
      </c>
    </row>
    <row r="327" spans="1:7" x14ac:dyDescent="0.2">
      <c r="A327" t="s">
        <v>322</v>
      </c>
      <c r="B327">
        <v>524</v>
      </c>
      <c r="C327">
        <v>0</v>
      </c>
      <c r="D327">
        <v>0</v>
      </c>
      <c r="E327">
        <v>2</v>
      </c>
      <c r="F327">
        <v>0</v>
      </c>
      <c r="G327">
        <v>526</v>
      </c>
    </row>
    <row r="328" spans="1:7" x14ac:dyDescent="0.2">
      <c r="A328" t="s">
        <v>821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</row>
    <row r="329" spans="1:7" x14ac:dyDescent="0.2">
      <c r="A329" t="s">
        <v>241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</row>
    <row r="330" spans="1:7" x14ac:dyDescent="0.2">
      <c r="A330" t="s">
        <v>249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</row>
    <row r="331" spans="1:7" x14ac:dyDescent="0.2">
      <c r="A331" t="s">
        <v>251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</row>
    <row r="332" spans="1:7" x14ac:dyDescent="0.2">
      <c r="A332" t="s">
        <v>258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</row>
    <row r="333" spans="1:7" x14ac:dyDescent="0.2">
      <c r="A333" t="s">
        <v>268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</row>
    <row r="334" spans="1:7" x14ac:dyDescent="0.2">
      <c r="A334" t="s">
        <v>275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</row>
    <row r="335" spans="1:7" x14ac:dyDescent="0.2">
      <c r="A335" t="s">
        <v>288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</row>
    <row r="336" spans="1:7" x14ac:dyDescent="0.2">
      <c r="A336" t="s">
        <v>317</v>
      </c>
      <c r="B336">
        <v>241</v>
      </c>
      <c r="C336">
        <v>0</v>
      </c>
      <c r="D336">
        <v>0</v>
      </c>
      <c r="E336">
        <v>317</v>
      </c>
      <c r="F336">
        <v>0</v>
      </c>
      <c r="G336">
        <v>558</v>
      </c>
    </row>
    <row r="337" spans="1:7" x14ac:dyDescent="0.2">
      <c r="A337" t="s">
        <v>867</v>
      </c>
      <c r="B337">
        <v>0</v>
      </c>
      <c r="C337">
        <v>0</v>
      </c>
      <c r="D337">
        <v>0</v>
      </c>
      <c r="E337">
        <v>10</v>
      </c>
      <c r="F337">
        <v>0</v>
      </c>
      <c r="G337">
        <v>10</v>
      </c>
    </row>
    <row r="338" spans="1:7" x14ac:dyDescent="0.2">
      <c r="A338" t="s">
        <v>332</v>
      </c>
      <c r="B338">
        <v>445</v>
      </c>
      <c r="C338">
        <v>0</v>
      </c>
      <c r="D338">
        <v>0</v>
      </c>
      <c r="E338">
        <v>2</v>
      </c>
      <c r="F338">
        <v>0</v>
      </c>
      <c r="G338">
        <v>447</v>
      </c>
    </row>
    <row r="339" spans="1:7" x14ac:dyDescent="0.2">
      <c r="A339" t="s">
        <v>868</v>
      </c>
      <c r="B339">
        <v>1443</v>
      </c>
      <c r="C339">
        <v>1696</v>
      </c>
      <c r="D339">
        <v>0</v>
      </c>
      <c r="E339">
        <v>2</v>
      </c>
      <c r="F339">
        <v>0</v>
      </c>
      <c r="G339">
        <v>3141</v>
      </c>
    </row>
    <row r="340" spans="1:7" x14ac:dyDescent="0.2">
      <c r="A340" t="s">
        <v>352</v>
      </c>
      <c r="B340">
        <v>1445</v>
      </c>
      <c r="C340">
        <v>694</v>
      </c>
      <c r="D340">
        <v>0</v>
      </c>
      <c r="E340">
        <v>2</v>
      </c>
      <c r="F340">
        <v>0</v>
      </c>
      <c r="G340">
        <v>2141</v>
      </c>
    </row>
    <row r="341" spans="1:7" x14ac:dyDescent="0.2">
      <c r="A341" t="s">
        <v>871</v>
      </c>
      <c r="B341">
        <v>243</v>
      </c>
      <c r="C341">
        <v>0</v>
      </c>
      <c r="D341">
        <v>0</v>
      </c>
      <c r="E341">
        <v>167</v>
      </c>
      <c r="F341">
        <v>0</v>
      </c>
      <c r="G341">
        <v>410</v>
      </c>
    </row>
    <row r="342" spans="1:7" x14ac:dyDescent="0.2">
      <c r="A342" t="s">
        <v>356</v>
      </c>
      <c r="B342">
        <v>70</v>
      </c>
      <c r="C342">
        <v>0</v>
      </c>
      <c r="D342">
        <v>0</v>
      </c>
      <c r="E342">
        <v>352</v>
      </c>
      <c r="F342">
        <v>0</v>
      </c>
      <c r="G342">
        <v>422</v>
      </c>
    </row>
    <row r="343" spans="1:7" x14ac:dyDescent="0.2">
      <c r="A343" t="s">
        <v>368</v>
      </c>
      <c r="B343">
        <v>560</v>
      </c>
      <c r="C343">
        <v>0</v>
      </c>
      <c r="D343">
        <v>0</v>
      </c>
      <c r="E343">
        <v>2</v>
      </c>
      <c r="F343">
        <v>0</v>
      </c>
      <c r="G343">
        <v>562</v>
      </c>
    </row>
    <row r="344" spans="1:7" x14ac:dyDescent="0.2">
      <c r="A344" t="s">
        <v>383</v>
      </c>
      <c r="B344">
        <v>871</v>
      </c>
      <c r="C344">
        <v>0</v>
      </c>
      <c r="D344">
        <v>494</v>
      </c>
      <c r="E344">
        <v>2</v>
      </c>
      <c r="F344">
        <v>0</v>
      </c>
      <c r="G344">
        <v>1367</v>
      </c>
    </row>
    <row r="345" spans="1:7" x14ac:dyDescent="0.2">
      <c r="A345" t="s">
        <v>874</v>
      </c>
      <c r="B345">
        <v>1169</v>
      </c>
      <c r="C345">
        <v>0</v>
      </c>
      <c r="D345">
        <v>0</v>
      </c>
      <c r="E345">
        <v>2</v>
      </c>
      <c r="F345">
        <v>0</v>
      </c>
      <c r="G345">
        <v>1171</v>
      </c>
    </row>
    <row r="346" spans="1:7" x14ac:dyDescent="0.2">
      <c r="A346" t="s">
        <v>390</v>
      </c>
      <c r="B346">
        <v>0</v>
      </c>
      <c r="C346">
        <v>0</v>
      </c>
      <c r="D346">
        <v>0</v>
      </c>
      <c r="E346">
        <v>1208</v>
      </c>
      <c r="F346">
        <v>0</v>
      </c>
      <c r="G346">
        <v>1208</v>
      </c>
    </row>
    <row r="347" spans="1:7" x14ac:dyDescent="0.2">
      <c r="A347" t="s">
        <v>393</v>
      </c>
      <c r="B347">
        <v>1223</v>
      </c>
      <c r="C347">
        <v>2150</v>
      </c>
      <c r="D347">
        <v>0</v>
      </c>
      <c r="E347">
        <v>2</v>
      </c>
      <c r="F347">
        <v>0</v>
      </c>
      <c r="G347">
        <v>3375</v>
      </c>
    </row>
    <row r="348" spans="1:7" x14ac:dyDescent="0.2">
      <c r="A348" t="s">
        <v>951</v>
      </c>
      <c r="B348">
        <v>1434</v>
      </c>
      <c r="C348">
        <v>1941</v>
      </c>
      <c r="D348">
        <v>0</v>
      </c>
      <c r="E348">
        <v>2</v>
      </c>
      <c r="F348">
        <v>0</v>
      </c>
      <c r="G348">
        <v>3377</v>
      </c>
    </row>
    <row r="349" spans="1:7" x14ac:dyDescent="0.2">
      <c r="A349" t="s">
        <v>414</v>
      </c>
      <c r="B349">
        <v>1477</v>
      </c>
      <c r="C349">
        <v>1536</v>
      </c>
      <c r="D349">
        <v>0</v>
      </c>
      <c r="E349">
        <v>2</v>
      </c>
      <c r="F349">
        <v>0</v>
      </c>
      <c r="G349">
        <v>3015</v>
      </c>
    </row>
    <row r="350" spans="1:7" x14ac:dyDescent="0.2">
      <c r="A350" t="s">
        <v>422</v>
      </c>
      <c r="B350">
        <v>509</v>
      </c>
      <c r="C350">
        <v>0</v>
      </c>
      <c r="D350">
        <v>1737</v>
      </c>
      <c r="E350">
        <v>158</v>
      </c>
      <c r="F350">
        <v>1094</v>
      </c>
      <c r="G350">
        <v>3498</v>
      </c>
    </row>
    <row r="351" spans="1:7" x14ac:dyDescent="0.2">
      <c r="A351" t="s">
        <v>981</v>
      </c>
      <c r="B351">
        <v>1077</v>
      </c>
      <c r="C351">
        <v>2547</v>
      </c>
      <c r="D351">
        <v>0</v>
      </c>
      <c r="E351">
        <v>2</v>
      </c>
      <c r="F351">
        <v>0</v>
      </c>
      <c r="G351">
        <v>3626</v>
      </c>
    </row>
    <row r="352" spans="1:7" x14ac:dyDescent="0.2">
      <c r="A352" t="s">
        <v>982</v>
      </c>
      <c r="B352">
        <v>165</v>
      </c>
      <c r="C352">
        <v>0</v>
      </c>
      <c r="D352">
        <v>749</v>
      </c>
      <c r="E352">
        <v>402</v>
      </c>
      <c r="F352">
        <v>2201</v>
      </c>
      <c r="G352">
        <v>3517</v>
      </c>
    </row>
    <row r="353" spans="1:7" x14ac:dyDescent="0.2">
      <c r="A353" t="s">
        <v>983</v>
      </c>
      <c r="B353">
        <v>1421</v>
      </c>
      <c r="C353">
        <v>2056</v>
      </c>
      <c r="D353">
        <v>0</v>
      </c>
      <c r="E353">
        <v>2</v>
      </c>
      <c r="F353">
        <v>0</v>
      </c>
      <c r="G353">
        <v>3479</v>
      </c>
    </row>
    <row r="354" spans="1:7" x14ac:dyDescent="0.2">
      <c r="A354" t="s">
        <v>984</v>
      </c>
      <c r="B354">
        <v>865</v>
      </c>
      <c r="C354">
        <v>0</v>
      </c>
      <c r="D354">
        <v>1827</v>
      </c>
      <c r="E354">
        <v>2</v>
      </c>
      <c r="F354">
        <v>824</v>
      </c>
      <c r="G354">
        <v>3518</v>
      </c>
    </row>
    <row r="355" spans="1:7" x14ac:dyDescent="0.2">
      <c r="A355" t="s">
        <v>73</v>
      </c>
      <c r="B355">
        <v>868</v>
      </c>
      <c r="C355">
        <v>0</v>
      </c>
      <c r="D355">
        <v>1809</v>
      </c>
      <c r="E355">
        <v>2</v>
      </c>
      <c r="F355">
        <v>899</v>
      </c>
      <c r="G355">
        <v>3578</v>
      </c>
    </row>
    <row r="356" spans="1:7" x14ac:dyDescent="0.2">
      <c r="A356" t="s">
        <v>948</v>
      </c>
      <c r="B356">
        <v>786</v>
      </c>
      <c r="C356">
        <v>2454</v>
      </c>
      <c r="D356">
        <v>0</v>
      </c>
      <c r="E356">
        <v>240</v>
      </c>
      <c r="F356">
        <v>0</v>
      </c>
      <c r="G356">
        <v>3480</v>
      </c>
    </row>
    <row r="357" spans="1:7" x14ac:dyDescent="0.2">
      <c r="A357" t="s">
        <v>102</v>
      </c>
      <c r="B357">
        <v>1020</v>
      </c>
      <c r="C357">
        <v>2665</v>
      </c>
      <c r="D357">
        <v>0</v>
      </c>
      <c r="E357">
        <v>2</v>
      </c>
      <c r="F357">
        <v>0</v>
      </c>
      <c r="G357">
        <v>3687</v>
      </c>
    </row>
    <row r="358" spans="1:7" x14ac:dyDescent="0.2">
      <c r="A358" t="s">
        <v>105</v>
      </c>
      <c r="B358">
        <v>1455</v>
      </c>
      <c r="C358">
        <v>1583</v>
      </c>
      <c r="D358">
        <v>0</v>
      </c>
      <c r="E358">
        <v>2</v>
      </c>
      <c r="F358">
        <v>0</v>
      </c>
      <c r="G358">
        <v>3040</v>
      </c>
    </row>
    <row r="359" spans="1:7" x14ac:dyDescent="0.2">
      <c r="A359" t="s">
        <v>811</v>
      </c>
      <c r="B359">
        <v>75</v>
      </c>
      <c r="C359">
        <v>0</v>
      </c>
      <c r="D359">
        <v>401</v>
      </c>
      <c r="E359">
        <v>495</v>
      </c>
      <c r="F359">
        <v>2655</v>
      </c>
      <c r="G359">
        <v>3626</v>
      </c>
    </row>
    <row r="360" spans="1:7" x14ac:dyDescent="0.2">
      <c r="A360" t="s">
        <v>927</v>
      </c>
      <c r="B360">
        <v>352</v>
      </c>
      <c r="C360">
        <v>2083</v>
      </c>
      <c r="D360">
        <v>0</v>
      </c>
      <c r="E360">
        <v>789</v>
      </c>
      <c r="F360">
        <v>0</v>
      </c>
      <c r="G360">
        <v>3224</v>
      </c>
    </row>
    <row r="361" spans="1:7" x14ac:dyDescent="0.2">
      <c r="A361" t="s">
        <v>156</v>
      </c>
      <c r="B361">
        <v>651</v>
      </c>
      <c r="C361">
        <v>2291</v>
      </c>
      <c r="D361">
        <v>0</v>
      </c>
      <c r="E361">
        <v>396</v>
      </c>
      <c r="F361">
        <v>0</v>
      </c>
      <c r="G361">
        <v>3338</v>
      </c>
    </row>
    <row r="362" spans="1:7" x14ac:dyDescent="0.2">
      <c r="A362" t="s">
        <v>858</v>
      </c>
      <c r="B362">
        <v>1308</v>
      </c>
      <c r="C362">
        <v>2071</v>
      </c>
      <c r="D362">
        <v>0</v>
      </c>
      <c r="E362">
        <v>2</v>
      </c>
      <c r="F362">
        <v>0</v>
      </c>
      <c r="G362">
        <v>3381</v>
      </c>
    </row>
    <row r="363" spans="1:7" x14ac:dyDescent="0.2">
      <c r="A363" t="s">
        <v>163</v>
      </c>
      <c r="B363">
        <v>76</v>
      </c>
      <c r="C363">
        <v>0</v>
      </c>
      <c r="D363">
        <v>408</v>
      </c>
      <c r="E363">
        <v>480</v>
      </c>
      <c r="F363">
        <v>2653</v>
      </c>
      <c r="G363">
        <v>3617</v>
      </c>
    </row>
    <row r="364" spans="1:7" x14ac:dyDescent="0.2">
      <c r="A364" t="s">
        <v>198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</row>
    <row r="365" spans="1:7" x14ac:dyDescent="0.2">
      <c r="A365" t="s">
        <v>248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</row>
    <row r="366" spans="1:7" x14ac:dyDescent="0.2">
      <c r="A366" t="s">
        <v>300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</row>
    <row r="367" spans="1:7" x14ac:dyDescent="0.2">
      <c r="A367" t="s">
        <v>1049</v>
      </c>
      <c r="B367">
        <v>0</v>
      </c>
      <c r="C367">
        <v>0</v>
      </c>
      <c r="D367">
        <v>0</v>
      </c>
      <c r="E367">
        <v>1301</v>
      </c>
      <c r="F367">
        <v>0</v>
      </c>
      <c r="G367">
        <v>1301</v>
      </c>
    </row>
    <row r="368" spans="1:7" x14ac:dyDescent="0.2">
      <c r="A368" t="s">
        <v>372</v>
      </c>
      <c r="B368">
        <v>104</v>
      </c>
      <c r="C368">
        <v>0</v>
      </c>
      <c r="D368">
        <v>0</v>
      </c>
      <c r="E368">
        <v>1145</v>
      </c>
      <c r="F368">
        <v>0</v>
      </c>
      <c r="G368">
        <v>1249</v>
      </c>
    </row>
    <row r="369" spans="1:7" x14ac:dyDescent="0.2">
      <c r="A369" t="s">
        <v>223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</row>
    <row r="370" spans="1:7" x14ac:dyDescent="0.2">
      <c r="A370" t="s">
        <v>242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</row>
    <row r="371" spans="1:7" x14ac:dyDescent="0.2">
      <c r="A371" t="s">
        <v>256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</row>
    <row r="372" spans="1:7" x14ac:dyDescent="0.2">
      <c r="A372" t="s">
        <v>270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</row>
    <row r="373" spans="1:7" x14ac:dyDescent="0.2">
      <c r="A373" t="s">
        <v>278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</row>
    <row r="374" spans="1:7" x14ac:dyDescent="0.2">
      <c r="A374" t="s">
        <v>967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</row>
    <row r="375" spans="1:7" x14ac:dyDescent="0.2">
      <c r="A375" t="s">
        <v>298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</row>
    <row r="376" spans="1:7" x14ac:dyDescent="0.2">
      <c r="A376" t="s">
        <v>985</v>
      </c>
      <c r="B376">
        <v>865</v>
      </c>
      <c r="C376">
        <v>0</v>
      </c>
      <c r="D376">
        <v>1830</v>
      </c>
      <c r="E376">
        <v>2</v>
      </c>
      <c r="F376">
        <v>818</v>
      </c>
      <c r="G376">
        <v>3515</v>
      </c>
    </row>
    <row r="377" spans="1:7" x14ac:dyDescent="0.2">
      <c r="A377" t="s">
        <v>987</v>
      </c>
      <c r="B377">
        <v>812</v>
      </c>
      <c r="C377">
        <v>0</v>
      </c>
      <c r="D377">
        <v>1899</v>
      </c>
      <c r="E377">
        <v>2</v>
      </c>
      <c r="F377">
        <v>790</v>
      </c>
      <c r="G377">
        <v>3503</v>
      </c>
    </row>
    <row r="378" spans="1:7" x14ac:dyDescent="0.2">
      <c r="A378" t="s">
        <v>988</v>
      </c>
      <c r="B378">
        <v>865</v>
      </c>
      <c r="C378">
        <v>0</v>
      </c>
      <c r="D378">
        <v>1830</v>
      </c>
      <c r="E378">
        <v>2</v>
      </c>
      <c r="F378">
        <v>817</v>
      </c>
      <c r="G378">
        <v>3514</v>
      </c>
    </row>
    <row r="379" spans="1:7" x14ac:dyDescent="0.2">
      <c r="A379" t="s">
        <v>217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</row>
    <row r="380" spans="1:7" x14ac:dyDescent="0.2">
      <c r="A380" t="s">
        <v>315</v>
      </c>
      <c r="B380">
        <v>0</v>
      </c>
      <c r="C380">
        <v>0</v>
      </c>
      <c r="D380">
        <v>0</v>
      </c>
      <c r="E380">
        <v>225</v>
      </c>
      <c r="F380">
        <v>0</v>
      </c>
      <c r="G380">
        <v>225</v>
      </c>
    </row>
    <row r="381" spans="1:7" x14ac:dyDescent="0.2">
      <c r="A381" t="s">
        <v>121</v>
      </c>
      <c r="B381">
        <v>715</v>
      </c>
      <c r="C381">
        <v>2371</v>
      </c>
      <c r="D381">
        <v>0</v>
      </c>
      <c r="E381">
        <v>317</v>
      </c>
      <c r="F381">
        <v>0</v>
      </c>
      <c r="G381">
        <v>3403</v>
      </c>
    </row>
    <row r="382" spans="1:7" x14ac:dyDescent="0.2">
      <c r="A382" t="s">
        <v>221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</row>
    <row r="383" spans="1:7" x14ac:dyDescent="0.2">
      <c r="A383" t="s">
        <v>253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</row>
    <row r="384" spans="1:7" x14ac:dyDescent="0.2">
      <c r="A384" t="s">
        <v>255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</row>
    <row r="385" spans="1:7" x14ac:dyDescent="0.2">
      <c r="A385" t="s">
        <v>264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</row>
    <row r="386" spans="1:7" x14ac:dyDescent="0.2">
      <c r="A386" t="s">
        <v>519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</row>
    <row r="387" spans="1:7" x14ac:dyDescent="0.2">
      <c r="A387" t="s">
        <v>279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</row>
    <row r="388" spans="1:7" x14ac:dyDescent="0.2">
      <c r="A388" t="s">
        <v>283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</row>
    <row r="389" spans="1:7" x14ac:dyDescent="0.2">
      <c r="A389" t="s">
        <v>822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</row>
    <row r="390" spans="1:7" x14ac:dyDescent="0.2">
      <c r="A390" t="s">
        <v>302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</row>
    <row r="391" spans="1:7" x14ac:dyDescent="0.2">
      <c r="A391" t="s">
        <v>957</v>
      </c>
      <c r="B391">
        <v>0</v>
      </c>
      <c r="C391">
        <v>0</v>
      </c>
      <c r="D391">
        <v>0</v>
      </c>
      <c r="E391">
        <v>853</v>
      </c>
      <c r="F391">
        <v>0</v>
      </c>
      <c r="G391">
        <v>853</v>
      </c>
    </row>
    <row r="392" spans="1:7" x14ac:dyDescent="0.2">
      <c r="A392" t="s">
        <v>311</v>
      </c>
      <c r="B392">
        <v>0</v>
      </c>
      <c r="C392">
        <v>0</v>
      </c>
      <c r="D392">
        <v>0</v>
      </c>
      <c r="E392">
        <v>207</v>
      </c>
      <c r="F392">
        <v>0</v>
      </c>
      <c r="G392">
        <v>207</v>
      </c>
    </row>
    <row r="393" spans="1:7" x14ac:dyDescent="0.2">
      <c r="A393" t="s">
        <v>314</v>
      </c>
      <c r="B393">
        <v>100</v>
      </c>
      <c r="C393">
        <v>0</v>
      </c>
      <c r="D393">
        <v>0</v>
      </c>
      <c r="E393">
        <v>91</v>
      </c>
      <c r="F393">
        <v>0</v>
      </c>
      <c r="G393">
        <v>191</v>
      </c>
    </row>
    <row r="394" spans="1:7" x14ac:dyDescent="0.2">
      <c r="A394" t="s">
        <v>865</v>
      </c>
      <c r="B394">
        <v>0</v>
      </c>
      <c r="C394">
        <v>0</v>
      </c>
      <c r="D394">
        <v>0</v>
      </c>
      <c r="E394">
        <v>329</v>
      </c>
      <c r="F394">
        <v>0</v>
      </c>
      <c r="G394">
        <v>329</v>
      </c>
    </row>
    <row r="395" spans="1:7" x14ac:dyDescent="0.2">
      <c r="A395" t="s">
        <v>326</v>
      </c>
      <c r="B395">
        <v>67</v>
      </c>
      <c r="C395">
        <v>0</v>
      </c>
      <c r="D395">
        <v>0</v>
      </c>
      <c r="E395">
        <v>143</v>
      </c>
      <c r="F395">
        <v>0</v>
      </c>
      <c r="G395">
        <v>210</v>
      </c>
    </row>
    <row r="396" spans="1:7" x14ac:dyDescent="0.2">
      <c r="A396" t="s">
        <v>329</v>
      </c>
      <c r="B396">
        <v>173</v>
      </c>
      <c r="C396">
        <v>0</v>
      </c>
      <c r="D396">
        <v>0</v>
      </c>
      <c r="E396">
        <v>256</v>
      </c>
      <c r="F396">
        <v>0</v>
      </c>
      <c r="G396">
        <v>429</v>
      </c>
    </row>
    <row r="397" spans="1:7" x14ac:dyDescent="0.2">
      <c r="A397" t="s">
        <v>340</v>
      </c>
      <c r="B397">
        <v>240</v>
      </c>
      <c r="C397">
        <v>0</v>
      </c>
      <c r="D397">
        <v>0</v>
      </c>
      <c r="E397">
        <v>41</v>
      </c>
      <c r="F397">
        <v>0</v>
      </c>
      <c r="G397">
        <v>281</v>
      </c>
    </row>
    <row r="398" spans="1:7" x14ac:dyDescent="0.2">
      <c r="A398" t="s">
        <v>370</v>
      </c>
      <c r="B398">
        <v>1451</v>
      </c>
      <c r="C398">
        <v>1585</v>
      </c>
      <c r="D398">
        <v>0</v>
      </c>
      <c r="E398">
        <v>2</v>
      </c>
      <c r="F398">
        <v>0</v>
      </c>
      <c r="G398">
        <v>3038</v>
      </c>
    </row>
    <row r="399" spans="1:7" x14ac:dyDescent="0.2">
      <c r="A399" t="s">
        <v>374</v>
      </c>
      <c r="B399">
        <v>89</v>
      </c>
      <c r="C399">
        <v>0</v>
      </c>
      <c r="D399">
        <v>0</v>
      </c>
      <c r="E399">
        <v>1124</v>
      </c>
      <c r="F399">
        <v>0</v>
      </c>
      <c r="G399">
        <v>1213</v>
      </c>
    </row>
    <row r="400" spans="1:7" x14ac:dyDescent="0.2">
      <c r="A400" t="s">
        <v>939</v>
      </c>
      <c r="B400">
        <v>163</v>
      </c>
      <c r="C400">
        <v>0</v>
      </c>
      <c r="D400">
        <v>0</v>
      </c>
      <c r="E400">
        <v>1101</v>
      </c>
      <c r="F400">
        <v>0</v>
      </c>
      <c r="G400">
        <v>1264</v>
      </c>
    </row>
    <row r="401" spans="1:7" x14ac:dyDescent="0.2">
      <c r="A401" t="s">
        <v>832</v>
      </c>
      <c r="B401">
        <v>1437</v>
      </c>
      <c r="C401">
        <v>1827</v>
      </c>
      <c r="D401">
        <v>0</v>
      </c>
      <c r="E401">
        <v>2</v>
      </c>
      <c r="F401">
        <v>0</v>
      </c>
      <c r="G401">
        <v>3266</v>
      </c>
    </row>
    <row r="402" spans="1:7" x14ac:dyDescent="0.2">
      <c r="A402" t="s">
        <v>406</v>
      </c>
      <c r="B402">
        <v>1405</v>
      </c>
      <c r="C402">
        <v>15</v>
      </c>
      <c r="D402">
        <v>0</v>
      </c>
      <c r="E402">
        <v>2</v>
      </c>
      <c r="F402">
        <v>0</v>
      </c>
      <c r="G402">
        <v>1422</v>
      </c>
    </row>
    <row r="403" spans="1:7" x14ac:dyDescent="0.2">
      <c r="A403" t="s">
        <v>876</v>
      </c>
      <c r="B403">
        <v>1480</v>
      </c>
      <c r="C403">
        <v>1528</v>
      </c>
      <c r="D403">
        <v>0</v>
      </c>
      <c r="E403">
        <v>2</v>
      </c>
      <c r="F403">
        <v>0</v>
      </c>
      <c r="G403">
        <v>3010</v>
      </c>
    </row>
    <row r="404" spans="1:7" x14ac:dyDescent="0.2">
      <c r="A404" t="s">
        <v>176</v>
      </c>
      <c r="B404">
        <v>0</v>
      </c>
      <c r="C404">
        <v>0</v>
      </c>
      <c r="D404">
        <v>0</v>
      </c>
      <c r="E404">
        <v>796</v>
      </c>
      <c r="F404">
        <v>0</v>
      </c>
      <c r="G404">
        <v>796</v>
      </c>
    </row>
    <row r="405" spans="1:7" x14ac:dyDescent="0.2">
      <c r="A405" t="s">
        <v>178</v>
      </c>
      <c r="B405">
        <v>0</v>
      </c>
      <c r="C405">
        <v>0</v>
      </c>
      <c r="D405">
        <v>0</v>
      </c>
      <c r="E405">
        <v>797</v>
      </c>
      <c r="F405">
        <v>0</v>
      </c>
      <c r="G405">
        <v>797</v>
      </c>
    </row>
    <row r="406" spans="1:7" x14ac:dyDescent="0.2">
      <c r="A406" t="s">
        <v>187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</row>
    <row r="407" spans="1:7" x14ac:dyDescent="0.2">
      <c r="A407" t="s">
        <v>232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</row>
    <row r="408" spans="1:7" x14ac:dyDescent="0.2">
      <c r="A408" t="s">
        <v>245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</row>
    <row r="409" spans="1:7" x14ac:dyDescent="0.2">
      <c r="A409" t="s">
        <v>271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</row>
    <row r="410" spans="1:7" x14ac:dyDescent="0.2">
      <c r="A410" t="s">
        <v>301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</row>
    <row r="411" spans="1:7" x14ac:dyDescent="0.2">
      <c r="A411" t="s">
        <v>305</v>
      </c>
      <c r="B411">
        <v>72</v>
      </c>
      <c r="C411">
        <v>0</v>
      </c>
      <c r="D411">
        <v>0</v>
      </c>
      <c r="E411">
        <v>1127</v>
      </c>
      <c r="F411">
        <v>0</v>
      </c>
      <c r="G411">
        <v>1199</v>
      </c>
    </row>
    <row r="412" spans="1:7" x14ac:dyDescent="0.2">
      <c r="A412" t="s">
        <v>825</v>
      </c>
      <c r="B412">
        <v>55</v>
      </c>
      <c r="C412">
        <v>0</v>
      </c>
      <c r="D412">
        <v>0</v>
      </c>
      <c r="E412">
        <v>885</v>
      </c>
      <c r="F412">
        <v>0</v>
      </c>
      <c r="G412">
        <v>940</v>
      </c>
    </row>
    <row r="413" spans="1:7" x14ac:dyDescent="0.2">
      <c r="A413" t="s">
        <v>349</v>
      </c>
      <c r="B413">
        <v>163</v>
      </c>
      <c r="C413">
        <v>0</v>
      </c>
      <c r="D413">
        <v>0</v>
      </c>
      <c r="E413">
        <v>1101</v>
      </c>
      <c r="F413">
        <v>0</v>
      </c>
      <c r="G413">
        <v>1264</v>
      </c>
    </row>
    <row r="414" spans="1:7" x14ac:dyDescent="0.2">
      <c r="A414" t="s">
        <v>701</v>
      </c>
      <c r="B414">
        <v>85</v>
      </c>
      <c r="C414">
        <v>0</v>
      </c>
      <c r="D414">
        <v>0</v>
      </c>
      <c r="E414">
        <v>312</v>
      </c>
      <c r="F414">
        <v>0</v>
      </c>
      <c r="G414">
        <v>397</v>
      </c>
    </row>
    <row r="415" spans="1:7" x14ac:dyDescent="0.2">
      <c r="A415" t="s">
        <v>357</v>
      </c>
      <c r="B415">
        <v>375</v>
      </c>
      <c r="C415">
        <v>0</v>
      </c>
      <c r="D415">
        <v>0</v>
      </c>
      <c r="E415">
        <v>2</v>
      </c>
      <c r="F415">
        <v>0</v>
      </c>
      <c r="G415">
        <v>377</v>
      </c>
    </row>
    <row r="416" spans="1:7" x14ac:dyDescent="0.2">
      <c r="A416" t="s">
        <v>376</v>
      </c>
      <c r="B416">
        <v>0</v>
      </c>
      <c r="C416">
        <v>0</v>
      </c>
      <c r="D416">
        <v>0</v>
      </c>
      <c r="E416">
        <v>440</v>
      </c>
      <c r="F416">
        <v>0</v>
      </c>
      <c r="G416">
        <v>440</v>
      </c>
    </row>
    <row r="417" spans="1:7" x14ac:dyDescent="0.2">
      <c r="A417" t="s">
        <v>997</v>
      </c>
      <c r="B417">
        <v>241</v>
      </c>
      <c r="C417">
        <v>0</v>
      </c>
      <c r="D417">
        <v>0</v>
      </c>
      <c r="E417">
        <v>353</v>
      </c>
      <c r="F417">
        <v>0</v>
      </c>
      <c r="G417">
        <v>594</v>
      </c>
    </row>
    <row r="418" spans="1:7" x14ac:dyDescent="0.2">
      <c r="A418" t="s">
        <v>398</v>
      </c>
      <c r="B418">
        <v>1313</v>
      </c>
      <c r="C418">
        <v>1200</v>
      </c>
      <c r="D418">
        <v>0</v>
      </c>
      <c r="E418">
        <v>2</v>
      </c>
      <c r="F418">
        <v>0</v>
      </c>
      <c r="G418">
        <v>2515</v>
      </c>
    </row>
    <row r="419" spans="1:7" x14ac:dyDescent="0.2">
      <c r="A419" t="s">
        <v>407</v>
      </c>
      <c r="B419">
        <v>727</v>
      </c>
      <c r="C419">
        <v>97</v>
      </c>
      <c r="D419">
        <v>0</v>
      </c>
      <c r="E419">
        <v>305</v>
      </c>
      <c r="F419">
        <v>0</v>
      </c>
      <c r="G419">
        <v>1129</v>
      </c>
    </row>
    <row r="420" spans="1:7" x14ac:dyDescent="0.2">
      <c r="A420" t="s">
        <v>416</v>
      </c>
      <c r="B420">
        <v>1362</v>
      </c>
      <c r="C420">
        <v>2209</v>
      </c>
      <c r="D420">
        <v>0</v>
      </c>
      <c r="E420">
        <v>2</v>
      </c>
      <c r="F420">
        <v>0</v>
      </c>
      <c r="G420">
        <v>3573</v>
      </c>
    </row>
    <row r="421" spans="1:7" x14ac:dyDescent="0.2">
      <c r="A421" t="s">
        <v>418</v>
      </c>
      <c r="B421">
        <v>1460</v>
      </c>
      <c r="C421">
        <v>1568</v>
      </c>
      <c r="D421">
        <v>0</v>
      </c>
      <c r="E421">
        <v>2</v>
      </c>
      <c r="F421">
        <v>0</v>
      </c>
      <c r="G421">
        <v>3030</v>
      </c>
    </row>
    <row r="422" spans="1:7" x14ac:dyDescent="0.2">
      <c r="A422" t="s">
        <v>325</v>
      </c>
      <c r="B422">
        <v>56</v>
      </c>
      <c r="C422">
        <v>0</v>
      </c>
      <c r="D422">
        <v>0</v>
      </c>
      <c r="E422">
        <v>164</v>
      </c>
      <c r="F422">
        <v>0</v>
      </c>
      <c r="G422">
        <v>220</v>
      </c>
    </row>
    <row r="423" spans="1:7" x14ac:dyDescent="0.2">
      <c r="A423" t="s">
        <v>328</v>
      </c>
      <c r="B423">
        <v>0</v>
      </c>
      <c r="C423">
        <v>0</v>
      </c>
      <c r="D423">
        <v>0</v>
      </c>
      <c r="E423">
        <v>161</v>
      </c>
      <c r="F423">
        <v>0</v>
      </c>
      <c r="G423">
        <v>161</v>
      </c>
    </row>
    <row r="424" spans="1:7" x14ac:dyDescent="0.2">
      <c r="A424" t="s">
        <v>869</v>
      </c>
      <c r="B424">
        <v>0</v>
      </c>
      <c r="C424">
        <v>0</v>
      </c>
      <c r="D424">
        <v>0</v>
      </c>
      <c r="E424">
        <v>322</v>
      </c>
      <c r="F424">
        <v>0</v>
      </c>
      <c r="G424">
        <v>322</v>
      </c>
    </row>
    <row r="425" spans="1:7" x14ac:dyDescent="0.2">
      <c r="A425" t="s">
        <v>341</v>
      </c>
      <c r="B425">
        <v>1266</v>
      </c>
      <c r="C425">
        <v>76</v>
      </c>
      <c r="D425">
        <v>0</v>
      </c>
      <c r="E425">
        <v>2</v>
      </c>
      <c r="F425">
        <v>0</v>
      </c>
      <c r="G425">
        <v>1344</v>
      </c>
    </row>
    <row r="426" spans="1:7" x14ac:dyDescent="0.2">
      <c r="A426" t="s">
        <v>346</v>
      </c>
      <c r="B426">
        <v>833</v>
      </c>
      <c r="C426">
        <v>2636</v>
      </c>
      <c r="D426">
        <v>0</v>
      </c>
      <c r="E426">
        <v>190</v>
      </c>
      <c r="F426">
        <v>0</v>
      </c>
      <c r="G426">
        <v>3659</v>
      </c>
    </row>
    <row r="427" spans="1:7" x14ac:dyDescent="0.2">
      <c r="A427" t="s">
        <v>831</v>
      </c>
      <c r="B427">
        <v>362</v>
      </c>
      <c r="C427">
        <v>0</v>
      </c>
      <c r="D427">
        <v>0</v>
      </c>
      <c r="E427">
        <v>2</v>
      </c>
      <c r="F427">
        <v>0</v>
      </c>
      <c r="G427">
        <v>364</v>
      </c>
    </row>
    <row r="428" spans="1:7" x14ac:dyDescent="0.2">
      <c r="A428" t="s">
        <v>360</v>
      </c>
      <c r="B428">
        <v>879</v>
      </c>
      <c r="C428">
        <v>0</v>
      </c>
      <c r="D428">
        <v>193</v>
      </c>
      <c r="E428">
        <v>2</v>
      </c>
      <c r="F428">
        <v>0</v>
      </c>
      <c r="G428">
        <v>1074</v>
      </c>
    </row>
    <row r="429" spans="1:7" x14ac:dyDescent="0.2">
      <c r="A429" t="s">
        <v>363</v>
      </c>
      <c r="B429">
        <v>104</v>
      </c>
      <c r="C429">
        <v>0</v>
      </c>
      <c r="D429">
        <v>361</v>
      </c>
      <c r="E429">
        <v>425</v>
      </c>
      <c r="F429">
        <v>0</v>
      </c>
      <c r="G429">
        <v>890</v>
      </c>
    </row>
    <row r="430" spans="1:7" x14ac:dyDescent="0.2">
      <c r="A430" t="s">
        <v>366</v>
      </c>
      <c r="B430">
        <v>865</v>
      </c>
      <c r="C430">
        <v>0</v>
      </c>
      <c r="D430">
        <v>1127</v>
      </c>
      <c r="E430">
        <v>2</v>
      </c>
      <c r="F430">
        <v>0</v>
      </c>
      <c r="G430">
        <v>1994</v>
      </c>
    </row>
    <row r="431" spans="1:7" x14ac:dyDescent="0.2">
      <c r="A431" t="s">
        <v>381</v>
      </c>
      <c r="B431">
        <v>0</v>
      </c>
      <c r="C431">
        <v>0</v>
      </c>
      <c r="D431">
        <v>0</v>
      </c>
      <c r="E431">
        <v>462</v>
      </c>
      <c r="F431">
        <v>0</v>
      </c>
      <c r="G431">
        <v>462</v>
      </c>
    </row>
    <row r="432" spans="1:7" x14ac:dyDescent="0.2">
      <c r="A432" t="s">
        <v>385</v>
      </c>
      <c r="B432">
        <v>0</v>
      </c>
      <c r="C432">
        <v>0</v>
      </c>
      <c r="D432">
        <v>0</v>
      </c>
      <c r="E432">
        <v>293</v>
      </c>
      <c r="F432">
        <v>0</v>
      </c>
      <c r="G432">
        <v>293</v>
      </c>
    </row>
    <row r="433" spans="1:7" x14ac:dyDescent="0.2">
      <c r="A433" t="s">
        <v>408</v>
      </c>
      <c r="B433">
        <v>1238</v>
      </c>
      <c r="C433">
        <v>342</v>
      </c>
      <c r="D433">
        <v>0</v>
      </c>
      <c r="E433">
        <v>2</v>
      </c>
      <c r="F433">
        <v>0</v>
      </c>
      <c r="G433">
        <v>1582</v>
      </c>
    </row>
    <row r="434" spans="1:7" x14ac:dyDescent="0.2">
      <c r="A434" t="s">
        <v>411</v>
      </c>
      <c r="B434">
        <v>1485</v>
      </c>
      <c r="C434">
        <v>1508</v>
      </c>
      <c r="D434">
        <v>0</v>
      </c>
      <c r="E434">
        <v>2</v>
      </c>
      <c r="F434">
        <v>0</v>
      </c>
      <c r="G434">
        <v>2995</v>
      </c>
    </row>
    <row r="435" spans="1:7" x14ac:dyDescent="0.2">
      <c r="A435" t="s">
        <v>834</v>
      </c>
      <c r="B435">
        <v>1441</v>
      </c>
      <c r="C435">
        <v>1785</v>
      </c>
      <c r="D435">
        <v>0</v>
      </c>
      <c r="E435">
        <v>2</v>
      </c>
      <c r="F435">
        <v>0</v>
      </c>
      <c r="G435">
        <v>3228</v>
      </c>
    </row>
    <row r="436" spans="1:7" x14ac:dyDescent="0.2">
      <c r="A436" t="s">
        <v>917</v>
      </c>
      <c r="B436">
        <v>1449</v>
      </c>
      <c r="C436">
        <v>1596</v>
      </c>
      <c r="D436">
        <v>0</v>
      </c>
      <c r="E436">
        <v>2</v>
      </c>
      <c r="F436">
        <v>0</v>
      </c>
      <c r="G436">
        <v>3047</v>
      </c>
    </row>
    <row r="437" spans="1:7" x14ac:dyDescent="0.2">
      <c r="A437" t="s">
        <v>421</v>
      </c>
      <c r="B437">
        <v>1505</v>
      </c>
      <c r="C437">
        <v>1473</v>
      </c>
      <c r="D437">
        <v>0</v>
      </c>
      <c r="E437">
        <v>2</v>
      </c>
      <c r="F437">
        <v>0</v>
      </c>
      <c r="G437">
        <v>2980</v>
      </c>
    </row>
    <row r="438" spans="1:7" x14ac:dyDescent="0.2">
      <c r="A438" t="s">
        <v>65</v>
      </c>
      <c r="B438">
        <v>866</v>
      </c>
      <c r="C438">
        <v>0</v>
      </c>
      <c r="D438">
        <v>1819</v>
      </c>
      <c r="E438">
        <v>2</v>
      </c>
      <c r="F438">
        <v>842</v>
      </c>
      <c r="G438">
        <v>3529</v>
      </c>
    </row>
    <row r="439" spans="1:7" x14ac:dyDescent="0.2">
      <c r="A439" t="s">
        <v>920</v>
      </c>
      <c r="B439">
        <v>866</v>
      </c>
      <c r="C439">
        <v>0</v>
      </c>
      <c r="D439">
        <v>1819</v>
      </c>
      <c r="E439">
        <v>2</v>
      </c>
      <c r="F439">
        <v>842</v>
      </c>
      <c r="G439">
        <v>3529</v>
      </c>
    </row>
    <row r="440" spans="1:7" x14ac:dyDescent="0.2">
      <c r="A440" t="s">
        <v>932</v>
      </c>
      <c r="B440">
        <v>869</v>
      </c>
      <c r="C440">
        <v>0</v>
      </c>
      <c r="D440">
        <v>1807</v>
      </c>
      <c r="E440">
        <v>2</v>
      </c>
      <c r="F440">
        <v>879</v>
      </c>
      <c r="G440">
        <v>3557</v>
      </c>
    </row>
    <row r="441" spans="1:7" x14ac:dyDescent="0.2">
      <c r="A441" t="s">
        <v>953</v>
      </c>
      <c r="B441">
        <v>0</v>
      </c>
      <c r="C441">
        <v>0</v>
      </c>
      <c r="D441">
        <v>0</v>
      </c>
      <c r="E441">
        <v>546</v>
      </c>
      <c r="F441">
        <v>3139</v>
      </c>
      <c r="G441">
        <v>3685</v>
      </c>
    </row>
    <row r="442" spans="1:7" x14ac:dyDescent="0.2">
      <c r="A442" t="s">
        <v>778</v>
      </c>
      <c r="B442">
        <v>0</v>
      </c>
      <c r="C442">
        <v>0</v>
      </c>
      <c r="D442">
        <v>0</v>
      </c>
      <c r="E442">
        <v>776</v>
      </c>
      <c r="F442">
        <v>3437</v>
      </c>
      <c r="G442">
        <v>4213</v>
      </c>
    </row>
    <row r="443" spans="1:7" x14ac:dyDescent="0.2">
      <c r="A443" t="s">
        <v>104</v>
      </c>
      <c r="B443">
        <v>1215</v>
      </c>
      <c r="C443">
        <v>2167</v>
      </c>
      <c r="D443">
        <v>0</v>
      </c>
      <c r="E443">
        <v>2</v>
      </c>
      <c r="F443">
        <v>0</v>
      </c>
      <c r="G443">
        <v>3384</v>
      </c>
    </row>
    <row r="444" spans="1:7" x14ac:dyDescent="0.2">
      <c r="A444" t="s">
        <v>107</v>
      </c>
      <c r="B444">
        <v>1485</v>
      </c>
      <c r="C444">
        <v>1508</v>
      </c>
      <c r="D444">
        <v>0</v>
      </c>
      <c r="E444">
        <v>2</v>
      </c>
      <c r="F444">
        <v>0</v>
      </c>
      <c r="G444">
        <v>2995</v>
      </c>
    </row>
    <row r="445" spans="1:7" x14ac:dyDescent="0.2">
      <c r="A445" t="s">
        <v>804</v>
      </c>
      <c r="B445">
        <v>1289</v>
      </c>
      <c r="C445">
        <v>2096</v>
      </c>
      <c r="D445">
        <v>0</v>
      </c>
      <c r="E445">
        <v>2</v>
      </c>
      <c r="F445">
        <v>0</v>
      </c>
      <c r="G445">
        <v>3387</v>
      </c>
    </row>
    <row r="446" spans="1:7" x14ac:dyDescent="0.2">
      <c r="A446" t="s">
        <v>124</v>
      </c>
      <c r="B446">
        <v>869</v>
      </c>
      <c r="C446">
        <v>0</v>
      </c>
      <c r="D446">
        <v>1808</v>
      </c>
      <c r="E446">
        <v>2</v>
      </c>
      <c r="F446">
        <v>876</v>
      </c>
      <c r="G446">
        <v>3555</v>
      </c>
    </row>
    <row r="447" spans="1:7" x14ac:dyDescent="0.2">
      <c r="A447" t="s">
        <v>126</v>
      </c>
      <c r="B447">
        <v>865</v>
      </c>
      <c r="C447">
        <v>0</v>
      </c>
      <c r="D447">
        <v>1821</v>
      </c>
      <c r="E447">
        <v>2</v>
      </c>
      <c r="F447">
        <v>836</v>
      </c>
      <c r="G447">
        <v>3524</v>
      </c>
    </row>
    <row r="448" spans="1:7" x14ac:dyDescent="0.2">
      <c r="A448" t="s">
        <v>913</v>
      </c>
      <c r="B448">
        <v>143</v>
      </c>
      <c r="C448">
        <v>0</v>
      </c>
      <c r="D448">
        <v>709</v>
      </c>
      <c r="E448">
        <v>410</v>
      </c>
      <c r="F448">
        <v>2262</v>
      </c>
      <c r="G448">
        <v>3524</v>
      </c>
    </row>
    <row r="449" spans="1:7" x14ac:dyDescent="0.2">
      <c r="A449" t="s">
        <v>888</v>
      </c>
      <c r="B449">
        <v>188</v>
      </c>
      <c r="C449">
        <v>0</v>
      </c>
      <c r="D449">
        <v>837</v>
      </c>
      <c r="E449">
        <v>393</v>
      </c>
      <c r="F449">
        <v>2092</v>
      </c>
      <c r="G449">
        <v>3510</v>
      </c>
    </row>
    <row r="450" spans="1:7" x14ac:dyDescent="0.2">
      <c r="A450" t="s">
        <v>150</v>
      </c>
      <c r="B450">
        <v>1218</v>
      </c>
      <c r="C450">
        <v>2164</v>
      </c>
      <c r="D450">
        <v>0</v>
      </c>
      <c r="E450">
        <v>2</v>
      </c>
      <c r="F450">
        <v>0</v>
      </c>
      <c r="G450">
        <v>3384</v>
      </c>
    </row>
    <row r="451" spans="1:7" x14ac:dyDescent="0.2">
      <c r="A451" t="s">
        <v>998</v>
      </c>
      <c r="B451">
        <v>732</v>
      </c>
      <c r="C451">
        <v>2392</v>
      </c>
      <c r="D451">
        <v>0</v>
      </c>
      <c r="E451">
        <v>299</v>
      </c>
      <c r="F451">
        <v>0</v>
      </c>
      <c r="G451">
        <v>3423</v>
      </c>
    </row>
    <row r="452" spans="1:7" x14ac:dyDescent="0.2">
      <c r="A452" t="s">
        <v>926</v>
      </c>
      <c r="B452">
        <v>450</v>
      </c>
      <c r="C452">
        <v>2296</v>
      </c>
      <c r="D452">
        <v>0</v>
      </c>
      <c r="E452">
        <v>664</v>
      </c>
      <c r="F452">
        <v>0</v>
      </c>
      <c r="G452">
        <v>3410</v>
      </c>
    </row>
    <row r="453" spans="1:7" x14ac:dyDescent="0.2">
      <c r="A453" t="s">
        <v>200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</row>
    <row r="454" spans="1:7" x14ac:dyDescent="0.2">
      <c r="A454" t="s">
        <v>203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</row>
    <row r="455" spans="1:7" x14ac:dyDescent="0.2">
      <c r="A455" t="s">
        <v>1054</v>
      </c>
      <c r="B455">
        <v>0</v>
      </c>
      <c r="C455">
        <v>0</v>
      </c>
      <c r="D455">
        <v>0</v>
      </c>
      <c r="E455">
        <v>1200</v>
      </c>
      <c r="F455">
        <v>0</v>
      </c>
      <c r="G455">
        <v>1200</v>
      </c>
    </row>
    <row r="456" spans="1:7" x14ac:dyDescent="0.2">
      <c r="A456" t="s">
        <v>181</v>
      </c>
      <c r="B456">
        <v>0</v>
      </c>
      <c r="C456">
        <v>0</v>
      </c>
      <c r="D456">
        <v>0</v>
      </c>
      <c r="E456">
        <v>1196</v>
      </c>
      <c r="F456">
        <v>0</v>
      </c>
      <c r="G456">
        <v>1196</v>
      </c>
    </row>
    <row r="457" spans="1:7" x14ac:dyDescent="0.2">
      <c r="A457" t="s">
        <v>182</v>
      </c>
      <c r="B457">
        <v>0</v>
      </c>
      <c r="C457">
        <v>0</v>
      </c>
      <c r="D457">
        <v>0</v>
      </c>
      <c r="E457">
        <v>1268</v>
      </c>
      <c r="F457">
        <v>0</v>
      </c>
      <c r="G457">
        <v>1268</v>
      </c>
    </row>
    <row r="458" spans="1:7" x14ac:dyDescent="0.2">
      <c r="A458" t="s">
        <v>185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</row>
    <row r="459" spans="1:7" x14ac:dyDescent="0.2">
      <c r="A459" t="s">
        <v>955</v>
      </c>
      <c r="B459">
        <v>868</v>
      </c>
      <c r="C459">
        <v>0</v>
      </c>
      <c r="D459">
        <v>1810</v>
      </c>
      <c r="E459">
        <v>2</v>
      </c>
      <c r="F459">
        <v>867</v>
      </c>
      <c r="G459">
        <v>3547</v>
      </c>
    </row>
    <row r="460" spans="1:7" x14ac:dyDescent="0.2">
      <c r="A460" t="s">
        <v>66</v>
      </c>
      <c r="B460">
        <v>867</v>
      </c>
      <c r="C460">
        <v>0</v>
      </c>
      <c r="D460">
        <v>1813</v>
      </c>
      <c r="E460">
        <v>2</v>
      </c>
      <c r="F460">
        <v>856</v>
      </c>
      <c r="G460">
        <v>3538</v>
      </c>
    </row>
    <row r="461" spans="1:7" x14ac:dyDescent="0.2">
      <c r="A461" t="s">
        <v>795</v>
      </c>
      <c r="B461">
        <v>868</v>
      </c>
      <c r="C461">
        <v>0</v>
      </c>
      <c r="D461">
        <v>1810</v>
      </c>
      <c r="E461">
        <v>2</v>
      </c>
      <c r="F461">
        <v>901</v>
      </c>
      <c r="G461">
        <v>3581</v>
      </c>
    </row>
    <row r="462" spans="1:7" x14ac:dyDescent="0.2">
      <c r="A462" t="s">
        <v>99</v>
      </c>
      <c r="B462">
        <v>1320</v>
      </c>
      <c r="C462">
        <v>2106</v>
      </c>
      <c r="D462">
        <v>0</v>
      </c>
      <c r="E462">
        <v>2</v>
      </c>
      <c r="F462">
        <v>0</v>
      </c>
      <c r="G462">
        <v>3428</v>
      </c>
    </row>
    <row r="463" spans="1:7" x14ac:dyDescent="0.2">
      <c r="A463" t="s">
        <v>101</v>
      </c>
      <c r="B463">
        <v>1432</v>
      </c>
      <c r="C463">
        <v>2041</v>
      </c>
      <c r="D463">
        <v>0</v>
      </c>
      <c r="E463">
        <v>2</v>
      </c>
      <c r="F463">
        <v>0</v>
      </c>
      <c r="G463">
        <v>3475</v>
      </c>
    </row>
    <row r="464" spans="1:7" x14ac:dyDescent="0.2">
      <c r="A464" t="s">
        <v>106</v>
      </c>
      <c r="B464">
        <v>1028</v>
      </c>
      <c r="C464">
        <v>2646</v>
      </c>
      <c r="D464">
        <v>0</v>
      </c>
      <c r="E464">
        <v>2</v>
      </c>
      <c r="F464">
        <v>0</v>
      </c>
      <c r="G464">
        <v>3676</v>
      </c>
    </row>
    <row r="465" spans="1:7" x14ac:dyDescent="0.2">
      <c r="A465" t="s">
        <v>113</v>
      </c>
      <c r="B465">
        <v>1310</v>
      </c>
      <c r="C465">
        <v>2070</v>
      </c>
      <c r="D465">
        <v>0</v>
      </c>
      <c r="E465">
        <v>2</v>
      </c>
      <c r="F465">
        <v>0</v>
      </c>
      <c r="G465">
        <v>3382</v>
      </c>
    </row>
    <row r="466" spans="1:7" x14ac:dyDescent="0.2">
      <c r="A466" t="s">
        <v>936</v>
      </c>
      <c r="B466">
        <v>1453</v>
      </c>
      <c r="C466">
        <v>1587</v>
      </c>
      <c r="D466">
        <v>0</v>
      </c>
      <c r="E466">
        <v>2</v>
      </c>
      <c r="F466">
        <v>0</v>
      </c>
      <c r="G466">
        <v>3042</v>
      </c>
    </row>
    <row r="467" spans="1:7" x14ac:dyDescent="0.2">
      <c r="A467" t="s">
        <v>116</v>
      </c>
      <c r="B467">
        <v>1420</v>
      </c>
      <c r="C467">
        <v>2058</v>
      </c>
      <c r="D467">
        <v>0</v>
      </c>
      <c r="E467">
        <v>2</v>
      </c>
      <c r="F467">
        <v>0</v>
      </c>
      <c r="G467">
        <v>3480</v>
      </c>
    </row>
    <row r="468" spans="1:7" x14ac:dyDescent="0.2">
      <c r="A468" t="s">
        <v>958</v>
      </c>
      <c r="B468">
        <v>1404</v>
      </c>
      <c r="C468">
        <v>2107</v>
      </c>
      <c r="D468">
        <v>0</v>
      </c>
      <c r="E468">
        <v>2</v>
      </c>
      <c r="F468">
        <v>0</v>
      </c>
      <c r="G468">
        <v>3513</v>
      </c>
    </row>
    <row r="469" spans="1:7" x14ac:dyDescent="0.2">
      <c r="A469" t="s">
        <v>928</v>
      </c>
      <c r="B469">
        <v>853</v>
      </c>
      <c r="C469">
        <v>0</v>
      </c>
      <c r="D469">
        <v>1853</v>
      </c>
      <c r="E469">
        <v>2</v>
      </c>
      <c r="F469">
        <v>798</v>
      </c>
      <c r="G469">
        <v>3506</v>
      </c>
    </row>
    <row r="470" spans="1:7" x14ac:dyDescent="0.2">
      <c r="A470" t="s">
        <v>807</v>
      </c>
      <c r="B470">
        <v>865</v>
      </c>
      <c r="C470">
        <v>0</v>
      </c>
      <c r="D470">
        <v>1822</v>
      </c>
      <c r="E470">
        <v>2</v>
      </c>
      <c r="F470">
        <v>835</v>
      </c>
      <c r="G470">
        <v>3524</v>
      </c>
    </row>
    <row r="471" spans="1:7" x14ac:dyDescent="0.2">
      <c r="A471" t="s">
        <v>139</v>
      </c>
      <c r="B471">
        <v>838</v>
      </c>
      <c r="C471">
        <v>0</v>
      </c>
      <c r="D471">
        <v>1870</v>
      </c>
      <c r="E471">
        <v>2</v>
      </c>
      <c r="F471">
        <v>795</v>
      </c>
      <c r="G471">
        <v>3505</v>
      </c>
    </row>
    <row r="472" spans="1:7" x14ac:dyDescent="0.2">
      <c r="A472" t="s">
        <v>814</v>
      </c>
      <c r="B472">
        <v>159</v>
      </c>
      <c r="C472">
        <v>0</v>
      </c>
      <c r="D472">
        <v>734</v>
      </c>
      <c r="E472">
        <v>404</v>
      </c>
      <c r="F472">
        <v>2222</v>
      </c>
      <c r="G472">
        <v>3519</v>
      </c>
    </row>
    <row r="473" spans="1:7" x14ac:dyDescent="0.2">
      <c r="A473" t="s">
        <v>155</v>
      </c>
      <c r="B473">
        <v>781</v>
      </c>
      <c r="C473">
        <v>2447</v>
      </c>
      <c r="D473">
        <v>0</v>
      </c>
      <c r="E473">
        <v>246</v>
      </c>
      <c r="F473">
        <v>0</v>
      </c>
      <c r="G473">
        <v>3474</v>
      </c>
    </row>
    <row r="474" spans="1:7" x14ac:dyDescent="0.2">
      <c r="A474" t="s">
        <v>219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</row>
    <row r="475" spans="1:7" x14ac:dyDescent="0.2">
      <c r="A475" t="s">
        <v>1053</v>
      </c>
      <c r="B475">
        <v>1509</v>
      </c>
      <c r="C475">
        <v>1515</v>
      </c>
      <c r="D475">
        <v>0</v>
      </c>
      <c r="E475">
        <v>2</v>
      </c>
      <c r="F475">
        <v>0</v>
      </c>
      <c r="G475">
        <v>3026</v>
      </c>
    </row>
    <row r="476" spans="1:7" x14ac:dyDescent="0.2">
      <c r="A476" t="s">
        <v>130</v>
      </c>
      <c r="B476">
        <v>866</v>
      </c>
      <c r="C476">
        <v>0</v>
      </c>
      <c r="D476">
        <v>1815</v>
      </c>
      <c r="E476">
        <v>2</v>
      </c>
      <c r="F476">
        <v>850</v>
      </c>
      <c r="G476">
        <v>3533</v>
      </c>
    </row>
    <row r="477" spans="1:7" x14ac:dyDescent="0.2">
      <c r="A477" t="s">
        <v>853</v>
      </c>
      <c r="B477">
        <v>868</v>
      </c>
      <c r="C477">
        <v>0</v>
      </c>
      <c r="D477">
        <v>1810</v>
      </c>
      <c r="E477">
        <v>2</v>
      </c>
      <c r="F477">
        <v>865</v>
      </c>
      <c r="G477">
        <v>3545</v>
      </c>
    </row>
    <row r="478" spans="1:7" x14ac:dyDescent="0.2">
      <c r="A478" t="s">
        <v>141</v>
      </c>
      <c r="B478">
        <v>457</v>
      </c>
      <c r="C478">
        <v>0</v>
      </c>
      <c r="D478">
        <v>1615</v>
      </c>
      <c r="E478">
        <v>200</v>
      </c>
      <c r="F478">
        <v>1226</v>
      </c>
      <c r="G478">
        <v>3498</v>
      </c>
    </row>
    <row r="479" spans="1:7" x14ac:dyDescent="0.2">
      <c r="A479" t="s">
        <v>186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</row>
    <row r="480" spans="1:7" x14ac:dyDescent="0.2">
      <c r="A480" t="s">
        <v>202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</row>
    <row r="481" spans="1:7" x14ac:dyDescent="0.2">
      <c r="A481" t="s">
        <v>276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</row>
    <row r="482" spans="1:7" x14ac:dyDescent="0.2">
      <c r="A482" t="s">
        <v>296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</row>
    <row r="483" spans="1:7" x14ac:dyDescent="0.2">
      <c r="A483" t="s">
        <v>830</v>
      </c>
      <c r="B483">
        <v>105</v>
      </c>
      <c r="C483">
        <v>0</v>
      </c>
      <c r="D483">
        <v>0</v>
      </c>
      <c r="E483">
        <v>1168</v>
      </c>
      <c r="F483">
        <v>0</v>
      </c>
      <c r="G483">
        <v>1273</v>
      </c>
    </row>
    <row r="484" spans="1:7" x14ac:dyDescent="0.2">
      <c r="A484" t="s">
        <v>1052</v>
      </c>
      <c r="B484">
        <v>771</v>
      </c>
      <c r="C484">
        <v>2441</v>
      </c>
      <c r="D484">
        <v>0</v>
      </c>
      <c r="E484">
        <v>257</v>
      </c>
      <c r="F484">
        <v>0</v>
      </c>
      <c r="G484">
        <v>3469</v>
      </c>
    </row>
    <row r="485" spans="1:7" x14ac:dyDescent="0.2">
      <c r="A485" t="s">
        <v>1002</v>
      </c>
      <c r="B485">
        <v>1312</v>
      </c>
      <c r="C485">
        <v>2080</v>
      </c>
      <c r="D485">
        <v>0</v>
      </c>
      <c r="E485">
        <v>2</v>
      </c>
      <c r="F485">
        <v>0</v>
      </c>
      <c r="G485">
        <v>3394</v>
      </c>
    </row>
    <row r="486" spans="1:7" x14ac:dyDescent="0.2">
      <c r="A486" t="s">
        <v>915</v>
      </c>
      <c r="B486">
        <v>337</v>
      </c>
      <c r="C486">
        <v>2071</v>
      </c>
      <c r="D486">
        <v>0</v>
      </c>
      <c r="E486">
        <v>807</v>
      </c>
      <c r="F486">
        <v>0</v>
      </c>
      <c r="G486">
        <v>3215</v>
      </c>
    </row>
    <row r="487" spans="1:7" x14ac:dyDescent="0.2">
      <c r="A487" t="s">
        <v>1005</v>
      </c>
      <c r="B487">
        <v>767</v>
      </c>
      <c r="C487">
        <v>2435</v>
      </c>
      <c r="D487">
        <v>0</v>
      </c>
      <c r="E487">
        <v>261</v>
      </c>
      <c r="F487">
        <v>0</v>
      </c>
      <c r="G487">
        <v>3463</v>
      </c>
    </row>
    <row r="488" spans="1:7" x14ac:dyDescent="0.2">
      <c r="A488" t="s">
        <v>1006</v>
      </c>
      <c r="B488">
        <v>0</v>
      </c>
      <c r="C488">
        <v>0</v>
      </c>
      <c r="D488">
        <v>0</v>
      </c>
      <c r="E488">
        <v>697</v>
      </c>
      <c r="F488">
        <v>0</v>
      </c>
      <c r="G488">
        <v>697</v>
      </c>
    </row>
    <row r="489" spans="1:7" x14ac:dyDescent="0.2">
      <c r="A489" t="s">
        <v>1007</v>
      </c>
      <c r="B489">
        <v>1478</v>
      </c>
      <c r="C489">
        <v>1536</v>
      </c>
      <c r="D489">
        <v>0</v>
      </c>
      <c r="E489">
        <v>2</v>
      </c>
      <c r="F489">
        <v>0</v>
      </c>
      <c r="G489">
        <v>3016</v>
      </c>
    </row>
    <row r="490" spans="1:7" x14ac:dyDescent="0.2">
      <c r="A490" t="s">
        <v>1008</v>
      </c>
      <c r="B490">
        <v>1469</v>
      </c>
      <c r="C490">
        <v>1571</v>
      </c>
      <c r="D490">
        <v>0</v>
      </c>
      <c r="E490">
        <v>2</v>
      </c>
      <c r="F490">
        <v>0</v>
      </c>
      <c r="G490">
        <v>3042</v>
      </c>
    </row>
    <row r="491" spans="1:7" x14ac:dyDescent="0.2">
      <c r="A491" t="s">
        <v>365</v>
      </c>
      <c r="B491">
        <v>258</v>
      </c>
      <c r="C491">
        <v>0</v>
      </c>
      <c r="D491">
        <v>0</v>
      </c>
      <c r="E491">
        <v>2</v>
      </c>
      <c r="F491">
        <v>0</v>
      </c>
      <c r="G491">
        <v>260</v>
      </c>
    </row>
    <row r="492" spans="1:7" x14ac:dyDescent="0.2">
      <c r="A492" t="s">
        <v>1010</v>
      </c>
      <c r="B492">
        <v>800</v>
      </c>
      <c r="C492">
        <v>2506</v>
      </c>
      <c r="D492">
        <v>0</v>
      </c>
      <c r="E492">
        <v>225</v>
      </c>
      <c r="F492">
        <v>0</v>
      </c>
      <c r="G492">
        <v>3531</v>
      </c>
    </row>
    <row r="493" spans="1:7" x14ac:dyDescent="0.2">
      <c r="A493" t="s">
        <v>1011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</row>
    <row r="494" spans="1:7" x14ac:dyDescent="0.2">
      <c r="A494" t="s">
        <v>588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</row>
    <row r="495" spans="1:7" x14ac:dyDescent="0.2">
      <c r="A495" t="s">
        <v>1012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</row>
    <row r="496" spans="1:7" x14ac:dyDescent="0.2">
      <c r="A496" t="s">
        <v>1013</v>
      </c>
      <c r="B496">
        <v>878</v>
      </c>
      <c r="C496">
        <v>0</v>
      </c>
      <c r="D496">
        <v>1815</v>
      </c>
      <c r="E496">
        <v>2</v>
      </c>
      <c r="F496">
        <v>951</v>
      </c>
      <c r="G496">
        <v>3646</v>
      </c>
    </row>
    <row r="497" spans="1:7" x14ac:dyDescent="0.2">
      <c r="A497" t="s">
        <v>1014</v>
      </c>
      <c r="B497">
        <v>865</v>
      </c>
      <c r="C497">
        <v>0</v>
      </c>
      <c r="D497">
        <v>1824</v>
      </c>
      <c r="E497">
        <v>2</v>
      </c>
      <c r="F497">
        <v>829</v>
      </c>
      <c r="G497">
        <v>3520</v>
      </c>
    </row>
    <row r="498" spans="1:7" x14ac:dyDescent="0.2">
      <c r="A498" t="s">
        <v>1015</v>
      </c>
      <c r="B498">
        <v>865</v>
      </c>
      <c r="C498">
        <v>0</v>
      </c>
      <c r="D498">
        <v>1822</v>
      </c>
      <c r="E498">
        <v>2</v>
      </c>
      <c r="F498">
        <v>835</v>
      </c>
      <c r="G498">
        <v>3524</v>
      </c>
    </row>
    <row r="499" spans="1:7" x14ac:dyDescent="0.2">
      <c r="A499" t="s">
        <v>205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</row>
    <row r="500" spans="1:7" x14ac:dyDescent="0.2">
      <c r="A500" t="s">
        <v>1017</v>
      </c>
      <c r="B500">
        <v>1426</v>
      </c>
      <c r="C500">
        <v>2048</v>
      </c>
      <c r="D500">
        <v>0</v>
      </c>
      <c r="E500">
        <v>2</v>
      </c>
      <c r="F500">
        <v>0</v>
      </c>
      <c r="G500">
        <v>3476</v>
      </c>
    </row>
    <row r="501" spans="1:7" x14ac:dyDescent="0.2">
      <c r="A501" t="s">
        <v>1018</v>
      </c>
      <c r="B501">
        <v>872</v>
      </c>
      <c r="C501">
        <v>0</v>
      </c>
      <c r="D501">
        <v>1811</v>
      </c>
      <c r="E501">
        <v>2</v>
      </c>
      <c r="F501">
        <v>924</v>
      </c>
      <c r="G501">
        <v>3609</v>
      </c>
    </row>
    <row r="502" spans="1:7" x14ac:dyDescent="0.2">
      <c r="A502" t="s">
        <v>1019</v>
      </c>
      <c r="B502">
        <v>902</v>
      </c>
      <c r="C502">
        <v>2641</v>
      </c>
      <c r="D502">
        <v>0</v>
      </c>
      <c r="E502">
        <v>118</v>
      </c>
      <c r="F502">
        <v>0</v>
      </c>
      <c r="G502">
        <v>3661</v>
      </c>
    </row>
    <row r="503" spans="1:7" x14ac:dyDescent="0.2">
      <c r="A503" t="s">
        <v>1020</v>
      </c>
      <c r="B503">
        <v>893</v>
      </c>
      <c r="C503">
        <v>2640</v>
      </c>
      <c r="D503">
        <v>0</v>
      </c>
      <c r="E503">
        <v>128</v>
      </c>
      <c r="F503">
        <v>0</v>
      </c>
      <c r="G503">
        <v>3661</v>
      </c>
    </row>
    <row r="504" spans="1:7" x14ac:dyDescent="0.2">
      <c r="A504" t="s">
        <v>1021</v>
      </c>
      <c r="B504">
        <v>1400</v>
      </c>
      <c r="C504">
        <v>2105</v>
      </c>
      <c r="D504">
        <v>0</v>
      </c>
      <c r="E504">
        <v>2</v>
      </c>
      <c r="F504">
        <v>0</v>
      </c>
      <c r="G504">
        <v>3507</v>
      </c>
    </row>
    <row r="505" spans="1:7" x14ac:dyDescent="0.2">
      <c r="A505" t="s">
        <v>1022</v>
      </c>
      <c r="B505">
        <v>865</v>
      </c>
      <c r="C505">
        <v>0</v>
      </c>
      <c r="D505">
        <v>1822</v>
      </c>
      <c r="E505">
        <v>2</v>
      </c>
      <c r="F505">
        <v>833</v>
      </c>
      <c r="G505">
        <v>3522</v>
      </c>
    </row>
    <row r="506" spans="1:7" x14ac:dyDescent="0.2">
      <c r="A506" t="s">
        <v>1023</v>
      </c>
      <c r="B506">
        <v>867</v>
      </c>
      <c r="C506">
        <v>0</v>
      </c>
      <c r="D506">
        <v>1813</v>
      </c>
      <c r="E506">
        <v>2</v>
      </c>
      <c r="F506">
        <v>858</v>
      </c>
      <c r="G506">
        <v>3540</v>
      </c>
    </row>
    <row r="507" spans="1:7" x14ac:dyDescent="0.2">
      <c r="A507" t="s">
        <v>1027</v>
      </c>
      <c r="B507">
        <v>1428</v>
      </c>
      <c r="C507">
        <v>2053</v>
      </c>
      <c r="D507">
        <v>0</v>
      </c>
      <c r="E507">
        <v>2</v>
      </c>
      <c r="F507">
        <v>0</v>
      </c>
      <c r="G507">
        <v>3483</v>
      </c>
    </row>
    <row r="508" spans="1:7" x14ac:dyDescent="0.2">
      <c r="A508" t="s">
        <v>199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</row>
    <row r="509" spans="1:7" x14ac:dyDescent="0.2">
      <c r="A509" t="s">
        <v>209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</row>
    <row r="510" spans="1:7" x14ac:dyDescent="0.2">
      <c r="A510" t="s">
        <v>1029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</row>
    <row r="511" spans="1:7" x14ac:dyDescent="0.2">
      <c r="A511" t="s">
        <v>892</v>
      </c>
      <c r="B511">
        <v>458</v>
      </c>
      <c r="C511">
        <v>0</v>
      </c>
      <c r="D511">
        <v>1617</v>
      </c>
      <c r="E511">
        <v>199</v>
      </c>
      <c r="F511">
        <v>1224</v>
      </c>
      <c r="G511">
        <v>3498</v>
      </c>
    </row>
    <row r="512" spans="1:7" x14ac:dyDescent="0.2">
      <c r="A512" t="s">
        <v>1030</v>
      </c>
      <c r="B512">
        <v>8</v>
      </c>
      <c r="C512">
        <v>0</v>
      </c>
      <c r="D512">
        <v>0</v>
      </c>
      <c r="E512">
        <v>795</v>
      </c>
      <c r="F512">
        <v>0</v>
      </c>
      <c r="G512">
        <v>803</v>
      </c>
    </row>
    <row r="513" spans="1:7" x14ac:dyDescent="0.2">
      <c r="A513" t="s">
        <v>1031</v>
      </c>
      <c r="B513">
        <v>1418</v>
      </c>
      <c r="C513">
        <v>2059</v>
      </c>
      <c r="D513">
        <v>0</v>
      </c>
      <c r="E513">
        <v>2</v>
      </c>
      <c r="F513">
        <v>0</v>
      </c>
      <c r="G513">
        <v>3479</v>
      </c>
    </row>
    <row r="514" spans="1:7" x14ac:dyDescent="0.2">
      <c r="A514" t="s">
        <v>147</v>
      </c>
      <c r="B514">
        <v>865</v>
      </c>
      <c r="C514">
        <v>0</v>
      </c>
      <c r="D514">
        <v>1828</v>
      </c>
      <c r="E514">
        <v>2</v>
      </c>
      <c r="F514">
        <v>821</v>
      </c>
      <c r="G514">
        <v>3516</v>
      </c>
    </row>
    <row r="515" spans="1:7" x14ac:dyDescent="0.2">
      <c r="A515" t="s">
        <v>265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</row>
    <row r="516" spans="1:7" x14ac:dyDescent="0.2">
      <c r="A516" t="s">
        <v>250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</row>
    <row r="517" spans="1:7" x14ac:dyDescent="0.2">
      <c r="A517" t="s">
        <v>262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</row>
    <row r="518" spans="1:7" x14ac:dyDescent="0.2">
      <c r="A518" t="s">
        <v>266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</row>
    <row r="519" spans="1:7" x14ac:dyDescent="0.2">
      <c r="A519" t="s">
        <v>273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</row>
    <row r="520" spans="1:7" x14ac:dyDescent="0.2">
      <c r="A520" t="s">
        <v>277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</row>
    <row r="521" spans="1:7" x14ac:dyDescent="0.2">
      <c r="A521" t="s">
        <v>318</v>
      </c>
      <c r="B521">
        <v>0</v>
      </c>
      <c r="C521">
        <v>0</v>
      </c>
      <c r="D521">
        <v>0</v>
      </c>
      <c r="E521">
        <v>12</v>
      </c>
      <c r="F521">
        <v>0</v>
      </c>
      <c r="G521">
        <v>12</v>
      </c>
    </row>
    <row r="522" spans="1:7" x14ac:dyDescent="0.2">
      <c r="A522" t="s">
        <v>916</v>
      </c>
      <c r="B522">
        <v>140</v>
      </c>
      <c r="C522">
        <v>0</v>
      </c>
      <c r="D522">
        <v>0</v>
      </c>
      <c r="E522">
        <v>2</v>
      </c>
      <c r="F522">
        <v>0</v>
      </c>
      <c r="G522">
        <v>142</v>
      </c>
    </row>
    <row r="523" spans="1:7" x14ac:dyDescent="0.2">
      <c r="A523" t="s">
        <v>323</v>
      </c>
      <c r="B523">
        <v>158</v>
      </c>
      <c r="C523">
        <v>0</v>
      </c>
      <c r="D523">
        <v>0</v>
      </c>
      <c r="E523">
        <v>52</v>
      </c>
      <c r="F523">
        <v>0</v>
      </c>
      <c r="G523">
        <v>210</v>
      </c>
    </row>
    <row r="524" spans="1:7" x14ac:dyDescent="0.2">
      <c r="A524" t="s">
        <v>331</v>
      </c>
      <c r="B524">
        <v>470</v>
      </c>
      <c r="C524">
        <v>0</v>
      </c>
      <c r="D524">
        <v>0</v>
      </c>
      <c r="E524">
        <v>2</v>
      </c>
      <c r="F524">
        <v>0</v>
      </c>
      <c r="G524">
        <v>472</v>
      </c>
    </row>
    <row r="525" spans="1:7" x14ac:dyDescent="0.2">
      <c r="A525" t="s">
        <v>827</v>
      </c>
      <c r="B525">
        <v>0</v>
      </c>
      <c r="C525">
        <v>0</v>
      </c>
      <c r="D525">
        <v>0</v>
      </c>
      <c r="E525">
        <v>7</v>
      </c>
      <c r="F525">
        <v>0</v>
      </c>
      <c r="G525">
        <v>7</v>
      </c>
    </row>
    <row r="526" spans="1:7" x14ac:dyDescent="0.2">
      <c r="A526" t="s">
        <v>828</v>
      </c>
      <c r="B526">
        <v>1041</v>
      </c>
      <c r="C526">
        <v>2614</v>
      </c>
      <c r="D526">
        <v>0</v>
      </c>
      <c r="E526">
        <v>2</v>
      </c>
      <c r="F526">
        <v>0</v>
      </c>
      <c r="G526">
        <v>3657</v>
      </c>
    </row>
    <row r="527" spans="1:7" x14ac:dyDescent="0.2">
      <c r="A527" t="s">
        <v>359</v>
      </c>
      <c r="B527">
        <v>65</v>
      </c>
      <c r="C527">
        <v>0</v>
      </c>
      <c r="D527">
        <v>8</v>
      </c>
      <c r="E527">
        <v>597</v>
      </c>
      <c r="F527">
        <v>0</v>
      </c>
      <c r="G527">
        <v>670</v>
      </c>
    </row>
    <row r="528" spans="1:7" x14ac:dyDescent="0.2">
      <c r="A528" t="s">
        <v>364</v>
      </c>
      <c r="B528">
        <v>506</v>
      </c>
      <c r="C528">
        <v>0</v>
      </c>
      <c r="D528">
        <v>0</v>
      </c>
      <c r="E528">
        <v>2</v>
      </c>
      <c r="F528">
        <v>0</v>
      </c>
      <c r="G528">
        <v>508</v>
      </c>
    </row>
    <row r="529" spans="1:7" x14ac:dyDescent="0.2">
      <c r="A529" t="s">
        <v>394</v>
      </c>
      <c r="B529">
        <v>1435</v>
      </c>
      <c r="C529">
        <v>1887</v>
      </c>
      <c r="D529">
        <v>0</v>
      </c>
      <c r="E529">
        <v>2</v>
      </c>
      <c r="F529">
        <v>0</v>
      </c>
      <c r="G529">
        <v>3324</v>
      </c>
    </row>
    <row r="530" spans="1:7" x14ac:dyDescent="0.2">
      <c r="A530" t="s">
        <v>404</v>
      </c>
      <c r="B530">
        <v>754</v>
      </c>
      <c r="C530">
        <v>0</v>
      </c>
      <c r="D530">
        <v>0</v>
      </c>
      <c r="E530">
        <v>2</v>
      </c>
      <c r="F530">
        <v>0</v>
      </c>
      <c r="G530">
        <v>756</v>
      </c>
    </row>
    <row r="531" spans="1:7" x14ac:dyDescent="0.2">
      <c r="A531" t="s">
        <v>940</v>
      </c>
      <c r="B531">
        <v>1488</v>
      </c>
      <c r="C531">
        <v>1497</v>
      </c>
      <c r="D531">
        <v>0</v>
      </c>
      <c r="E531">
        <v>2</v>
      </c>
      <c r="F531">
        <v>0</v>
      </c>
      <c r="G531">
        <v>2987</v>
      </c>
    </row>
    <row r="532" spans="1:7" x14ac:dyDescent="0.2">
      <c r="A532" t="s">
        <v>1026</v>
      </c>
      <c r="B532">
        <v>59</v>
      </c>
      <c r="C532">
        <v>0</v>
      </c>
      <c r="D532">
        <v>89</v>
      </c>
      <c r="E532">
        <v>696</v>
      </c>
      <c r="F532">
        <v>3399</v>
      </c>
      <c r="G532">
        <v>4243</v>
      </c>
    </row>
    <row r="533" spans="1:7" x14ac:dyDescent="0.2">
      <c r="A533" t="s">
        <v>167</v>
      </c>
      <c r="B533">
        <v>0</v>
      </c>
      <c r="C533">
        <v>0</v>
      </c>
      <c r="D533">
        <v>0</v>
      </c>
      <c r="E533">
        <v>1202</v>
      </c>
      <c r="F533">
        <v>0</v>
      </c>
      <c r="G533">
        <v>1202</v>
      </c>
    </row>
    <row r="534" spans="1:7" x14ac:dyDescent="0.2">
      <c r="A534" t="s">
        <v>168</v>
      </c>
      <c r="B534">
        <v>0</v>
      </c>
      <c r="C534">
        <v>0</v>
      </c>
      <c r="D534">
        <v>0</v>
      </c>
      <c r="E534">
        <v>857</v>
      </c>
      <c r="F534">
        <v>0</v>
      </c>
      <c r="G534">
        <v>857</v>
      </c>
    </row>
    <row r="535" spans="1:7" x14ac:dyDescent="0.2">
      <c r="A535" t="s">
        <v>189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</row>
    <row r="536" spans="1:7" x14ac:dyDescent="0.2">
      <c r="A536" t="s">
        <v>191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</row>
    <row r="537" spans="1:7" x14ac:dyDescent="0.2">
      <c r="A537" t="s">
        <v>1032</v>
      </c>
      <c r="B537">
        <v>0</v>
      </c>
      <c r="C537">
        <v>0</v>
      </c>
      <c r="D537">
        <v>0</v>
      </c>
      <c r="E537">
        <v>752</v>
      </c>
      <c r="F537">
        <v>3056</v>
      </c>
      <c r="G537">
        <v>3808</v>
      </c>
    </row>
    <row r="538" spans="1:7" x14ac:dyDescent="0.2">
      <c r="A538" t="s">
        <v>1033</v>
      </c>
      <c r="B538">
        <v>0</v>
      </c>
      <c r="C538">
        <v>0</v>
      </c>
      <c r="D538">
        <v>0</v>
      </c>
      <c r="E538">
        <v>827</v>
      </c>
      <c r="F538">
        <v>3168</v>
      </c>
      <c r="G538">
        <v>3995</v>
      </c>
    </row>
    <row r="539" spans="1:7" x14ac:dyDescent="0.2">
      <c r="A539" t="s">
        <v>1034</v>
      </c>
      <c r="B539">
        <v>1471</v>
      </c>
      <c r="C539">
        <v>1558</v>
      </c>
      <c r="D539">
        <v>0</v>
      </c>
      <c r="E539">
        <v>2</v>
      </c>
      <c r="F539">
        <v>0</v>
      </c>
      <c r="G539">
        <v>3031</v>
      </c>
    </row>
    <row r="540" spans="1:7" x14ac:dyDescent="0.2">
      <c r="A540" t="s">
        <v>195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</row>
    <row r="541" spans="1:7" x14ac:dyDescent="0.2">
      <c r="A541" t="s">
        <v>196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</row>
    <row r="542" spans="1:7" x14ac:dyDescent="0.2">
      <c r="A542" t="s">
        <v>72</v>
      </c>
      <c r="B542">
        <v>870</v>
      </c>
      <c r="C542">
        <v>0</v>
      </c>
      <c r="D542">
        <v>1807</v>
      </c>
      <c r="E542">
        <v>2</v>
      </c>
      <c r="F542">
        <v>895</v>
      </c>
      <c r="G542">
        <v>3574</v>
      </c>
    </row>
    <row r="543" spans="1:7" x14ac:dyDescent="0.2">
      <c r="A543" t="s">
        <v>82</v>
      </c>
      <c r="B543">
        <v>0</v>
      </c>
      <c r="C543">
        <v>0</v>
      </c>
      <c r="D543">
        <v>0</v>
      </c>
      <c r="E543">
        <v>538</v>
      </c>
      <c r="F543">
        <v>3151</v>
      </c>
      <c r="G543">
        <v>3689</v>
      </c>
    </row>
    <row r="544" spans="1:7" x14ac:dyDescent="0.2">
      <c r="A544" t="s">
        <v>923</v>
      </c>
      <c r="B544">
        <v>1375</v>
      </c>
      <c r="C544">
        <v>2187</v>
      </c>
      <c r="D544">
        <v>0</v>
      </c>
      <c r="E544">
        <v>2</v>
      </c>
      <c r="F544">
        <v>0</v>
      </c>
      <c r="G544">
        <v>3564</v>
      </c>
    </row>
    <row r="545" spans="1:7" x14ac:dyDescent="0.2">
      <c r="A545" t="s">
        <v>959</v>
      </c>
      <c r="B545">
        <v>714</v>
      </c>
      <c r="C545">
        <v>2369</v>
      </c>
      <c r="D545">
        <v>0</v>
      </c>
      <c r="E545">
        <v>319</v>
      </c>
      <c r="F545">
        <v>0</v>
      </c>
      <c r="G545">
        <v>3402</v>
      </c>
    </row>
    <row r="546" spans="1:7" x14ac:dyDescent="0.2">
      <c r="A546" t="s">
        <v>154</v>
      </c>
      <c r="B546">
        <v>670</v>
      </c>
      <c r="C546">
        <v>2309</v>
      </c>
      <c r="D546">
        <v>0</v>
      </c>
      <c r="E546">
        <v>372</v>
      </c>
      <c r="F546">
        <v>0</v>
      </c>
      <c r="G546">
        <v>3351</v>
      </c>
    </row>
    <row r="547" spans="1:7" x14ac:dyDescent="0.2">
      <c r="A547" t="s">
        <v>1025</v>
      </c>
      <c r="B547">
        <v>60</v>
      </c>
      <c r="C547">
        <v>0</v>
      </c>
      <c r="D547">
        <v>110</v>
      </c>
      <c r="E547">
        <v>692</v>
      </c>
      <c r="F547">
        <v>3293</v>
      </c>
      <c r="G547">
        <v>4155</v>
      </c>
    </row>
    <row r="548" spans="1:7" x14ac:dyDescent="0.2">
      <c r="A548" t="s">
        <v>818</v>
      </c>
      <c r="B548">
        <v>0</v>
      </c>
      <c r="C548">
        <v>0</v>
      </c>
      <c r="D548">
        <v>0</v>
      </c>
      <c r="E548">
        <v>1216</v>
      </c>
      <c r="F548">
        <v>0</v>
      </c>
      <c r="G548">
        <v>1216</v>
      </c>
    </row>
    <row r="549" spans="1:7" x14ac:dyDescent="0.2">
      <c r="A549" t="s">
        <v>190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</row>
    <row r="550" spans="1:7" x14ac:dyDescent="0.2">
      <c r="A550" t="s">
        <v>240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</row>
    <row r="551" spans="1:7" x14ac:dyDescent="0.2">
      <c r="A551" t="s">
        <v>290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</row>
    <row r="552" spans="1:7" x14ac:dyDescent="0.2">
      <c r="A552" t="s">
        <v>293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</row>
    <row r="553" spans="1:7" x14ac:dyDescent="0.2">
      <c r="A553" t="s">
        <v>304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</row>
    <row r="554" spans="1:7" x14ac:dyDescent="0.2">
      <c r="A554" t="s">
        <v>355</v>
      </c>
      <c r="B554">
        <v>0</v>
      </c>
      <c r="C554">
        <v>0</v>
      </c>
      <c r="D554">
        <v>0</v>
      </c>
      <c r="E554">
        <v>4</v>
      </c>
      <c r="F554">
        <v>0</v>
      </c>
      <c r="G554">
        <v>4</v>
      </c>
    </row>
    <row r="555" spans="1:7" x14ac:dyDescent="0.2">
      <c r="A555" t="s">
        <v>377</v>
      </c>
      <c r="B555">
        <v>107</v>
      </c>
      <c r="C555">
        <v>0</v>
      </c>
      <c r="D555">
        <v>0</v>
      </c>
      <c r="E555">
        <v>1002</v>
      </c>
      <c r="F555">
        <v>0</v>
      </c>
      <c r="G555">
        <v>1109</v>
      </c>
    </row>
    <row r="556" spans="1:7" x14ac:dyDescent="0.2">
      <c r="A556" t="s">
        <v>380</v>
      </c>
      <c r="B556">
        <v>0</v>
      </c>
      <c r="C556">
        <v>0</v>
      </c>
      <c r="D556">
        <v>0</v>
      </c>
      <c r="E556">
        <v>855</v>
      </c>
      <c r="F556">
        <v>0</v>
      </c>
      <c r="G556">
        <v>855</v>
      </c>
    </row>
    <row r="557" spans="1:7" x14ac:dyDescent="0.2">
      <c r="A557" t="s">
        <v>397</v>
      </c>
      <c r="B557">
        <v>1371</v>
      </c>
      <c r="C557">
        <v>0</v>
      </c>
      <c r="D557">
        <v>0</v>
      </c>
      <c r="E557">
        <v>2</v>
      </c>
      <c r="F557">
        <v>0</v>
      </c>
      <c r="G557">
        <v>1373</v>
      </c>
    </row>
    <row r="558" spans="1:7" x14ac:dyDescent="0.2">
      <c r="A558" t="s">
        <v>419</v>
      </c>
      <c r="B558">
        <v>1465</v>
      </c>
      <c r="C558">
        <v>1580</v>
      </c>
      <c r="D558">
        <v>0</v>
      </c>
      <c r="E558">
        <v>2</v>
      </c>
      <c r="F558">
        <v>0</v>
      </c>
      <c r="G558">
        <v>3047</v>
      </c>
    </row>
    <row r="559" spans="1:7" x14ac:dyDescent="0.2">
      <c r="A559" t="s">
        <v>1035</v>
      </c>
      <c r="B559">
        <v>0</v>
      </c>
      <c r="C559">
        <v>0</v>
      </c>
      <c r="D559">
        <v>0</v>
      </c>
      <c r="E559">
        <v>832</v>
      </c>
      <c r="F559">
        <v>3049</v>
      </c>
      <c r="G559">
        <v>3881</v>
      </c>
    </row>
    <row r="560" spans="1:7" x14ac:dyDescent="0.2">
      <c r="A560" t="s">
        <v>1036</v>
      </c>
      <c r="B560">
        <v>866</v>
      </c>
      <c r="C560">
        <v>0</v>
      </c>
      <c r="D560">
        <v>1820</v>
      </c>
      <c r="E560">
        <v>2</v>
      </c>
      <c r="F560">
        <v>840</v>
      </c>
      <c r="G560">
        <v>3528</v>
      </c>
    </row>
    <row r="561" spans="1:7" x14ac:dyDescent="0.2">
      <c r="A561" t="s">
        <v>1037</v>
      </c>
      <c r="B561">
        <v>876</v>
      </c>
      <c r="C561">
        <v>0</v>
      </c>
      <c r="D561">
        <v>1814</v>
      </c>
      <c r="E561">
        <v>2</v>
      </c>
      <c r="F561">
        <v>942</v>
      </c>
      <c r="G561">
        <v>3634</v>
      </c>
    </row>
    <row r="562" spans="1:7" x14ac:dyDescent="0.2">
      <c r="A562" t="s">
        <v>1038</v>
      </c>
      <c r="B562">
        <v>596</v>
      </c>
      <c r="C562">
        <v>2237</v>
      </c>
      <c r="D562">
        <v>0</v>
      </c>
      <c r="E562">
        <v>465</v>
      </c>
      <c r="F562">
        <v>0</v>
      </c>
      <c r="G562">
        <v>3298</v>
      </c>
    </row>
    <row r="563" spans="1:7" x14ac:dyDescent="0.2">
      <c r="A563" t="s">
        <v>1039</v>
      </c>
      <c r="B563">
        <v>0</v>
      </c>
      <c r="C563">
        <v>0</v>
      </c>
      <c r="D563">
        <v>0</v>
      </c>
      <c r="E563">
        <v>808</v>
      </c>
      <c r="F563">
        <v>0</v>
      </c>
      <c r="G563">
        <v>808</v>
      </c>
    </row>
    <row r="564" spans="1:7" x14ac:dyDescent="0.2">
      <c r="A564" t="s">
        <v>1040</v>
      </c>
      <c r="B564">
        <v>1510</v>
      </c>
      <c r="C564">
        <v>1515</v>
      </c>
      <c r="D564">
        <v>0</v>
      </c>
      <c r="E564">
        <v>2</v>
      </c>
      <c r="F564">
        <v>0</v>
      </c>
      <c r="G564">
        <v>3027</v>
      </c>
    </row>
    <row r="565" spans="1:7" x14ac:dyDescent="0.2">
      <c r="A565" t="s">
        <v>1041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</row>
    <row r="566" spans="1:7" x14ac:dyDescent="0.2">
      <c r="A566" t="s">
        <v>56</v>
      </c>
      <c r="B566">
        <v>1159</v>
      </c>
      <c r="C566">
        <v>2242</v>
      </c>
      <c r="D566">
        <v>0</v>
      </c>
      <c r="E566">
        <v>2</v>
      </c>
      <c r="F566">
        <v>0</v>
      </c>
      <c r="G566">
        <v>3403</v>
      </c>
    </row>
    <row r="567" spans="1:7" x14ac:dyDescent="0.2">
      <c r="A567" t="s">
        <v>877</v>
      </c>
      <c r="B567">
        <v>66</v>
      </c>
      <c r="C567">
        <v>0</v>
      </c>
      <c r="D567">
        <v>345</v>
      </c>
      <c r="E567">
        <v>592</v>
      </c>
      <c r="F567">
        <v>2743</v>
      </c>
      <c r="G567">
        <v>3746</v>
      </c>
    </row>
    <row r="568" spans="1:7" x14ac:dyDescent="0.2">
      <c r="A568" t="s">
        <v>921</v>
      </c>
      <c r="B568">
        <v>869</v>
      </c>
      <c r="C568">
        <v>0</v>
      </c>
      <c r="D568">
        <v>1807</v>
      </c>
      <c r="E568">
        <v>2</v>
      </c>
      <c r="F568">
        <v>895</v>
      </c>
      <c r="G568">
        <v>3573</v>
      </c>
    </row>
    <row r="569" spans="1:7" x14ac:dyDescent="0.2">
      <c r="A569" t="s">
        <v>75</v>
      </c>
      <c r="B569">
        <v>870</v>
      </c>
      <c r="C569">
        <v>0</v>
      </c>
      <c r="D569">
        <v>1807</v>
      </c>
      <c r="E569">
        <v>2</v>
      </c>
      <c r="F569">
        <v>880</v>
      </c>
      <c r="G569">
        <v>3559</v>
      </c>
    </row>
    <row r="570" spans="1:7" x14ac:dyDescent="0.2">
      <c r="A570" t="s">
        <v>78</v>
      </c>
      <c r="B570">
        <v>866</v>
      </c>
      <c r="C570">
        <v>0</v>
      </c>
      <c r="D570">
        <v>1815</v>
      </c>
      <c r="E570">
        <v>2</v>
      </c>
      <c r="F570">
        <v>850</v>
      </c>
      <c r="G570">
        <v>3533</v>
      </c>
    </row>
    <row r="571" spans="1:7" x14ac:dyDescent="0.2">
      <c r="A571" t="s">
        <v>81</v>
      </c>
      <c r="B571">
        <v>0</v>
      </c>
      <c r="C571">
        <v>0</v>
      </c>
      <c r="D571">
        <v>0</v>
      </c>
      <c r="E571">
        <v>817</v>
      </c>
      <c r="F571">
        <v>3050</v>
      </c>
      <c r="G571">
        <v>3867</v>
      </c>
    </row>
    <row r="572" spans="1:7" x14ac:dyDescent="0.2">
      <c r="A572" t="s">
        <v>84</v>
      </c>
      <c r="B572">
        <v>866</v>
      </c>
      <c r="C572">
        <v>0</v>
      </c>
      <c r="D572">
        <v>1820</v>
      </c>
      <c r="E572">
        <v>2</v>
      </c>
      <c r="F572">
        <v>840</v>
      </c>
      <c r="G572">
        <v>3528</v>
      </c>
    </row>
    <row r="573" spans="1:7" x14ac:dyDescent="0.2">
      <c r="A573" t="s">
        <v>86</v>
      </c>
      <c r="B573">
        <v>867</v>
      </c>
      <c r="C573">
        <v>0</v>
      </c>
      <c r="D573">
        <v>1814</v>
      </c>
      <c r="E573">
        <v>2</v>
      </c>
      <c r="F573">
        <v>853</v>
      </c>
      <c r="G573">
        <v>3536</v>
      </c>
    </row>
    <row r="574" spans="1:7" x14ac:dyDescent="0.2">
      <c r="A574" t="s">
        <v>94</v>
      </c>
      <c r="B574">
        <v>1375</v>
      </c>
      <c r="C574">
        <v>2186</v>
      </c>
      <c r="D574">
        <v>0</v>
      </c>
      <c r="E574">
        <v>2</v>
      </c>
      <c r="F574">
        <v>0</v>
      </c>
      <c r="G574">
        <v>3563</v>
      </c>
    </row>
    <row r="575" spans="1:7" x14ac:dyDescent="0.2">
      <c r="A575" t="s">
        <v>945</v>
      </c>
      <c r="B575">
        <v>1500</v>
      </c>
      <c r="C575">
        <v>1533</v>
      </c>
      <c r="D575">
        <v>0</v>
      </c>
      <c r="E575">
        <v>2</v>
      </c>
      <c r="F575">
        <v>0</v>
      </c>
      <c r="G575">
        <v>3035</v>
      </c>
    </row>
    <row r="576" spans="1:7" x14ac:dyDescent="0.2">
      <c r="A576" t="s">
        <v>970</v>
      </c>
      <c r="B576">
        <v>1423</v>
      </c>
      <c r="C576">
        <v>2058</v>
      </c>
      <c r="D576">
        <v>0</v>
      </c>
      <c r="E576">
        <v>2</v>
      </c>
      <c r="F576">
        <v>0</v>
      </c>
      <c r="G576">
        <v>3483</v>
      </c>
    </row>
    <row r="577" spans="1:7" x14ac:dyDescent="0.2">
      <c r="A577" t="s">
        <v>931</v>
      </c>
      <c r="B577">
        <v>1488</v>
      </c>
      <c r="C577">
        <v>1495</v>
      </c>
      <c r="D577">
        <v>0</v>
      </c>
      <c r="E577">
        <v>2</v>
      </c>
      <c r="F577">
        <v>0</v>
      </c>
      <c r="G577">
        <v>2985</v>
      </c>
    </row>
    <row r="578" spans="1:7" x14ac:dyDescent="0.2">
      <c r="A578" t="s">
        <v>103</v>
      </c>
      <c r="B578">
        <v>1344</v>
      </c>
      <c r="C578">
        <v>2275</v>
      </c>
      <c r="D578">
        <v>0</v>
      </c>
      <c r="E578">
        <v>2</v>
      </c>
      <c r="F578">
        <v>0</v>
      </c>
      <c r="G578">
        <v>3621</v>
      </c>
    </row>
    <row r="579" spans="1:7" x14ac:dyDescent="0.2">
      <c r="A579" t="s">
        <v>803</v>
      </c>
      <c r="B579">
        <v>1485</v>
      </c>
      <c r="C579">
        <v>1508</v>
      </c>
      <c r="D579">
        <v>0</v>
      </c>
      <c r="E579">
        <v>2</v>
      </c>
      <c r="F579">
        <v>0</v>
      </c>
      <c r="G579">
        <v>2995</v>
      </c>
    </row>
    <row r="580" spans="1:7" x14ac:dyDescent="0.2">
      <c r="A580" t="s">
        <v>112</v>
      </c>
      <c r="B580">
        <v>1340</v>
      </c>
      <c r="C580">
        <v>2276</v>
      </c>
      <c r="D580">
        <v>0</v>
      </c>
      <c r="E580">
        <v>2</v>
      </c>
      <c r="F580">
        <v>0</v>
      </c>
      <c r="G580">
        <v>3618</v>
      </c>
    </row>
    <row r="581" spans="1:7" x14ac:dyDescent="0.2">
      <c r="A581" t="s">
        <v>125</v>
      </c>
      <c r="B581">
        <v>865</v>
      </c>
      <c r="C581">
        <v>0</v>
      </c>
      <c r="D581">
        <v>1836</v>
      </c>
      <c r="E581">
        <v>2</v>
      </c>
      <c r="F581">
        <v>807</v>
      </c>
      <c r="G581">
        <v>3510</v>
      </c>
    </row>
    <row r="582" spans="1:7" x14ac:dyDescent="0.2">
      <c r="A582" t="s">
        <v>907</v>
      </c>
      <c r="B582">
        <v>767</v>
      </c>
      <c r="C582">
        <v>0</v>
      </c>
      <c r="D582">
        <v>1929</v>
      </c>
      <c r="E582">
        <v>2</v>
      </c>
      <c r="F582">
        <v>804</v>
      </c>
      <c r="G582">
        <v>3502</v>
      </c>
    </row>
    <row r="583" spans="1:7" x14ac:dyDescent="0.2">
      <c r="A583" t="s">
        <v>142</v>
      </c>
      <c r="B583">
        <v>469</v>
      </c>
      <c r="C583">
        <v>0</v>
      </c>
      <c r="D583">
        <v>1634</v>
      </c>
      <c r="E583">
        <v>191</v>
      </c>
      <c r="F583">
        <v>1204</v>
      </c>
      <c r="G583">
        <v>3498</v>
      </c>
    </row>
    <row r="584" spans="1:7" x14ac:dyDescent="0.2">
      <c r="A584" t="s">
        <v>143</v>
      </c>
      <c r="B584">
        <v>869</v>
      </c>
      <c r="C584">
        <v>0</v>
      </c>
      <c r="D584">
        <v>1807</v>
      </c>
      <c r="E584">
        <v>2</v>
      </c>
      <c r="F584">
        <v>878</v>
      </c>
      <c r="G584">
        <v>3556</v>
      </c>
    </row>
    <row r="585" spans="1:7" x14ac:dyDescent="0.2">
      <c r="A585" t="s">
        <v>1051</v>
      </c>
      <c r="B585">
        <v>767</v>
      </c>
      <c r="C585">
        <v>2435</v>
      </c>
      <c r="D585">
        <v>0</v>
      </c>
      <c r="E585">
        <v>261</v>
      </c>
      <c r="F585">
        <v>0</v>
      </c>
      <c r="G585">
        <v>3463</v>
      </c>
    </row>
    <row r="586" spans="1:7" x14ac:dyDescent="0.2">
      <c r="A586" t="s">
        <v>918</v>
      </c>
      <c r="B586">
        <v>612</v>
      </c>
      <c r="C586">
        <v>2254</v>
      </c>
      <c r="D586">
        <v>0</v>
      </c>
      <c r="E586">
        <v>444</v>
      </c>
      <c r="F586">
        <v>0</v>
      </c>
      <c r="G586">
        <v>3310</v>
      </c>
    </row>
    <row r="587" spans="1:7" x14ac:dyDescent="0.2">
      <c r="A587" t="s">
        <v>1042</v>
      </c>
      <c r="B587">
        <v>743</v>
      </c>
      <c r="C587">
        <v>2406</v>
      </c>
      <c r="D587">
        <v>0</v>
      </c>
      <c r="E587">
        <v>287</v>
      </c>
      <c r="F587">
        <v>0</v>
      </c>
      <c r="G587">
        <v>3436</v>
      </c>
    </row>
    <row r="588" spans="1:7" x14ac:dyDescent="0.2">
      <c r="A588" t="s">
        <v>893</v>
      </c>
      <c r="B588">
        <v>862</v>
      </c>
      <c r="C588">
        <v>0</v>
      </c>
      <c r="D588">
        <v>1842</v>
      </c>
      <c r="E588">
        <v>2</v>
      </c>
      <c r="F588">
        <v>800</v>
      </c>
      <c r="G588">
        <v>3506</v>
      </c>
    </row>
    <row r="589" spans="1:7" x14ac:dyDescent="0.2">
      <c r="A589" t="s">
        <v>895</v>
      </c>
      <c r="B589">
        <v>871</v>
      </c>
      <c r="C589">
        <v>0</v>
      </c>
      <c r="D589">
        <v>1805</v>
      </c>
      <c r="E589">
        <v>2</v>
      </c>
      <c r="F589">
        <v>889</v>
      </c>
      <c r="G589">
        <v>3567</v>
      </c>
    </row>
    <row r="590" spans="1:7" x14ac:dyDescent="0.2">
      <c r="A590" t="s">
        <v>1043</v>
      </c>
      <c r="B590">
        <v>99</v>
      </c>
      <c r="C590">
        <v>0</v>
      </c>
      <c r="D590">
        <v>648</v>
      </c>
      <c r="E590">
        <v>427</v>
      </c>
      <c r="F590">
        <v>2369</v>
      </c>
      <c r="G590">
        <v>3543</v>
      </c>
    </row>
    <row r="591" spans="1:7" x14ac:dyDescent="0.2">
      <c r="A591" t="s">
        <v>1044</v>
      </c>
      <c r="B591">
        <v>130</v>
      </c>
      <c r="C591">
        <v>0</v>
      </c>
      <c r="D591">
        <v>0</v>
      </c>
      <c r="E591">
        <v>0</v>
      </c>
      <c r="F591">
        <v>0</v>
      </c>
      <c r="G591">
        <v>130</v>
      </c>
    </row>
    <row r="592" spans="1:7" x14ac:dyDescent="0.2">
      <c r="A592" t="s">
        <v>1045</v>
      </c>
      <c r="B592">
        <v>1073</v>
      </c>
      <c r="C592">
        <v>2550</v>
      </c>
      <c r="D592">
        <v>0</v>
      </c>
      <c r="E592">
        <v>2</v>
      </c>
      <c r="F592">
        <v>0</v>
      </c>
      <c r="G592">
        <v>3625</v>
      </c>
    </row>
    <row r="593" spans="1:7" x14ac:dyDescent="0.2">
      <c r="A593" t="s">
        <v>1046</v>
      </c>
      <c r="B593">
        <v>1476</v>
      </c>
      <c r="C593">
        <v>1539</v>
      </c>
      <c r="D593">
        <v>0</v>
      </c>
      <c r="E593">
        <v>2</v>
      </c>
      <c r="F593">
        <v>0</v>
      </c>
      <c r="G593">
        <v>3017</v>
      </c>
    </row>
    <row r="594" spans="1:7" x14ac:dyDescent="0.2">
      <c r="A594" t="s">
        <v>63</v>
      </c>
      <c r="B594">
        <v>870</v>
      </c>
      <c r="C594">
        <v>0</v>
      </c>
      <c r="D594">
        <v>1807</v>
      </c>
      <c r="E594">
        <v>2</v>
      </c>
      <c r="F594">
        <v>881</v>
      </c>
      <c r="G594">
        <v>3560</v>
      </c>
    </row>
    <row r="595" spans="1:7" x14ac:dyDescent="0.2">
      <c r="A595" t="s">
        <v>929</v>
      </c>
      <c r="B595">
        <v>865</v>
      </c>
      <c r="C595">
        <v>0</v>
      </c>
      <c r="D595">
        <v>1830</v>
      </c>
      <c r="E595">
        <v>2</v>
      </c>
      <c r="F595">
        <v>817</v>
      </c>
      <c r="G595">
        <v>3514</v>
      </c>
    </row>
    <row r="596" spans="1:7" x14ac:dyDescent="0.2">
      <c r="A596" t="s">
        <v>966</v>
      </c>
      <c r="B596">
        <v>865</v>
      </c>
      <c r="C596">
        <v>0</v>
      </c>
      <c r="D596">
        <v>1822</v>
      </c>
      <c r="E596">
        <v>2</v>
      </c>
      <c r="F596">
        <v>834</v>
      </c>
      <c r="G596">
        <v>3523</v>
      </c>
    </row>
    <row r="597" spans="1:7" x14ac:dyDescent="0.2">
      <c r="A597" t="s">
        <v>930</v>
      </c>
      <c r="B597">
        <v>869</v>
      </c>
      <c r="C597">
        <v>0</v>
      </c>
      <c r="D597">
        <v>1808</v>
      </c>
      <c r="E597">
        <v>2</v>
      </c>
      <c r="F597">
        <v>896</v>
      </c>
      <c r="G597">
        <v>3575</v>
      </c>
    </row>
    <row r="598" spans="1:7" x14ac:dyDescent="0.2">
      <c r="A598" t="s">
        <v>911</v>
      </c>
      <c r="B598">
        <v>0</v>
      </c>
      <c r="C598">
        <v>0</v>
      </c>
      <c r="D598">
        <v>0</v>
      </c>
      <c r="E598">
        <v>842</v>
      </c>
      <c r="F598">
        <v>3109</v>
      </c>
      <c r="G598">
        <v>3951</v>
      </c>
    </row>
    <row r="599" spans="1:7" x14ac:dyDescent="0.2">
      <c r="A599" t="s">
        <v>980</v>
      </c>
      <c r="B599">
        <v>0</v>
      </c>
      <c r="C599">
        <v>0</v>
      </c>
      <c r="D599">
        <v>0</v>
      </c>
      <c r="E599">
        <v>783</v>
      </c>
      <c r="F599">
        <v>3386</v>
      </c>
      <c r="G599">
        <v>4169</v>
      </c>
    </row>
    <row r="600" spans="1:7" x14ac:dyDescent="0.2">
      <c r="A600" t="s">
        <v>90</v>
      </c>
      <c r="B600">
        <v>496</v>
      </c>
      <c r="C600">
        <v>0</v>
      </c>
      <c r="D600">
        <v>1690</v>
      </c>
      <c r="E600">
        <v>170</v>
      </c>
      <c r="F600">
        <v>1143</v>
      </c>
      <c r="G600">
        <v>3499</v>
      </c>
    </row>
    <row r="601" spans="1:7" x14ac:dyDescent="0.2">
      <c r="A601" t="s">
        <v>768</v>
      </c>
      <c r="B601">
        <v>1322</v>
      </c>
      <c r="C601">
        <v>2148</v>
      </c>
      <c r="D601">
        <v>0</v>
      </c>
      <c r="E601">
        <v>2</v>
      </c>
      <c r="F601">
        <v>0</v>
      </c>
      <c r="G601">
        <v>3472</v>
      </c>
    </row>
    <row r="602" spans="1:7" x14ac:dyDescent="0.2">
      <c r="A602" t="s">
        <v>115</v>
      </c>
      <c r="B602">
        <v>631</v>
      </c>
      <c r="C602">
        <v>2273</v>
      </c>
      <c r="D602">
        <v>0</v>
      </c>
      <c r="E602">
        <v>420</v>
      </c>
      <c r="F602">
        <v>0</v>
      </c>
      <c r="G602">
        <v>3324</v>
      </c>
    </row>
    <row r="603" spans="1:7" x14ac:dyDescent="0.2">
      <c r="A603" t="s">
        <v>119</v>
      </c>
      <c r="B603">
        <v>716</v>
      </c>
      <c r="C603">
        <v>2372</v>
      </c>
      <c r="D603">
        <v>0</v>
      </c>
      <c r="E603">
        <v>316</v>
      </c>
      <c r="F603">
        <v>0</v>
      </c>
      <c r="G603">
        <v>3404</v>
      </c>
    </row>
    <row r="604" spans="1:7" x14ac:dyDescent="0.2">
      <c r="A604" t="s">
        <v>1000</v>
      </c>
      <c r="B604">
        <v>664</v>
      </c>
      <c r="C604">
        <v>2303</v>
      </c>
      <c r="D604">
        <v>0</v>
      </c>
      <c r="E604">
        <v>380</v>
      </c>
      <c r="F604">
        <v>0</v>
      </c>
      <c r="G604">
        <v>3347</v>
      </c>
    </row>
    <row r="605" spans="1:7" x14ac:dyDescent="0.2">
      <c r="A605" t="s">
        <v>947</v>
      </c>
      <c r="B605">
        <v>827</v>
      </c>
      <c r="C605">
        <v>0</v>
      </c>
      <c r="D605">
        <v>1883</v>
      </c>
      <c r="E605">
        <v>2</v>
      </c>
      <c r="F605">
        <v>793</v>
      </c>
      <c r="G605">
        <v>3505</v>
      </c>
    </row>
    <row r="606" spans="1:7" x14ac:dyDescent="0.2">
      <c r="A606" t="s">
        <v>133</v>
      </c>
      <c r="B606">
        <v>868</v>
      </c>
      <c r="C606">
        <v>0</v>
      </c>
      <c r="D606">
        <v>1810</v>
      </c>
      <c r="E606">
        <v>2</v>
      </c>
      <c r="F606">
        <v>865</v>
      </c>
      <c r="G606">
        <v>3545</v>
      </c>
    </row>
    <row r="607" spans="1:7" x14ac:dyDescent="0.2">
      <c r="A607" t="s">
        <v>134</v>
      </c>
      <c r="B607">
        <v>868</v>
      </c>
      <c r="C607">
        <v>0</v>
      </c>
      <c r="D607">
        <v>1811</v>
      </c>
      <c r="E607">
        <v>2</v>
      </c>
      <c r="F607">
        <v>863</v>
      </c>
      <c r="G607">
        <v>3544</v>
      </c>
    </row>
    <row r="608" spans="1:7" x14ac:dyDescent="0.2">
      <c r="A608" t="s">
        <v>211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</row>
    <row r="609" spans="1:7" x14ac:dyDescent="0.2">
      <c r="A609" t="s">
        <v>1143</v>
      </c>
      <c r="B609">
        <v>73</v>
      </c>
      <c r="C609">
        <v>0</v>
      </c>
      <c r="D609">
        <v>378</v>
      </c>
      <c r="E609">
        <v>540</v>
      </c>
      <c r="F609">
        <v>2661</v>
      </c>
      <c r="G609">
        <v>3652</v>
      </c>
    </row>
    <row r="610" spans="1:7" x14ac:dyDescent="0.2">
      <c r="A610" t="s">
        <v>1144</v>
      </c>
      <c r="B610">
        <v>0</v>
      </c>
      <c r="C610">
        <v>0</v>
      </c>
      <c r="D610">
        <v>0</v>
      </c>
      <c r="E610">
        <v>844</v>
      </c>
      <c r="F610">
        <v>3102</v>
      </c>
      <c r="G610">
        <v>3946</v>
      </c>
    </row>
    <row r="611" spans="1:7" x14ac:dyDescent="0.2">
      <c r="A611" t="s">
        <v>851</v>
      </c>
      <c r="B611">
        <v>831</v>
      </c>
      <c r="C611">
        <v>0</v>
      </c>
      <c r="D611">
        <v>2104</v>
      </c>
      <c r="E611">
        <v>0</v>
      </c>
      <c r="F611">
        <v>522</v>
      </c>
      <c r="G611">
        <f>SUM(B611:F611)</f>
        <v>3457</v>
      </c>
    </row>
    <row r="612" spans="1:7" x14ac:dyDescent="0.2">
      <c r="A612" t="s">
        <v>852</v>
      </c>
      <c r="B612">
        <v>831</v>
      </c>
      <c r="C612">
        <v>0</v>
      </c>
      <c r="D612">
        <v>2104</v>
      </c>
      <c r="E612">
        <v>0</v>
      </c>
      <c r="F612">
        <v>522</v>
      </c>
      <c r="G612">
        <f t="shared" ref="G612:G626" si="0">SUM(B612:F612)</f>
        <v>3457</v>
      </c>
    </row>
    <row r="613" spans="1:7" x14ac:dyDescent="0.2">
      <c r="A613" t="s">
        <v>855</v>
      </c>
      <c r="B613">
        <v>1476</v>
      </c>
      <c r="C613">
        <v>1869</v>
      </c>
      <c r="D613">
        <v>0</v>
      </c>
      <c r="E613">
        <v>0</v>
      </c>
      <c r="F613">
        <v>0</v>
      </c>
      <c r="G613">
        <f t="shared" si="0"/>
        <v>3345</v>
      </c>
    </row>
    <row r="614" spans="1:7" x14ac:dyDescent="0.2">
      <c r="A614" t="s">
        <v>859</v>
      </c>
      <c r="B614">
        <v>1471</v>
      </c>
      <c r="C614">
        <v>1871</v>
      </c>
      <c r="D614">
        <v>0</v>
      </c>
      <c r="E614">
        <v>0</v>
      </c>
      <c r="F614">
        <v>0</v>
      </c>
      <c r="G614">
        <f t="shared" si="0"/>
        <v>3342</v>
      </c>
    </row>
    <row r="615" spans="1:7" x14ac:dyDescent="0.2">
      <c r="A615" t="s">
        <v>860</v>
      </c>
      <c r="B615">
        <v>1471</v>
      </c>
      <c r="C615">
        <v>1871</v>
      </c>
      <c r="D615">
        <v>0</v>
      </c>
      <c r="E615">
        <v>0</v>
      </c>
      <c r="F615">
        <v>0</v>
      </c>
      <c r="G615">
        <f t="shared" si="0"/>
        <v>3342</v>
      </c>
    </row>
    <row r="616" spans="1:7" x14ac:dyDescent="0.2">
      <c r="A616" t="s">
        <v>162</v>
      </c>
      <c r="B616">
        <v>1082</v>
      </c>
      <c r="C616">
        <v>0</v>
      </c>
      <c r="D616">
        <v>0</v>
      </c>
      <c r="E616">
        <v>0</v>
      </c>
      <c r="F616">
        <v>3184</v>
      </c>
      <c r="G616">
        <f t="shared" si="0"/>
        <v>4266</v>
      </c>
    </row>
    <row r="617" spans="1:7" x14ac:dyDescent="0.2">
      <c r="A617" t="s">
        <v>863</v>
      </c>
      <c r="B617">
        <v>61</v>
      </c>
      <c r="C617">
        <v>0</v>
      </c>
      <c r="D617">
        <v>0</v>
      </c>
      <c r="E617">
        <v>688</v>
      </c>
      <c r="F617">
        <v>0</v>
      </c>
      <c r="G617">
        <f t="shared" si="0"/>
        <v>749</v>
      </c>
    </row>
    <row r="618" spans="1:7" x14ac:dyDescent="0.2">
      <c r="A618" t="s">
        <v>878</v>
      </c>
      <c r="B618">
        <v>335</v>
      </c>
      <c r="C618">
        <v>0</v>
      </c>
      <c r="D618">
        <v>0</v>
      </c>
      <c r="E618">
        <v>0</v>
      </c>
      <c r="F618">
        <v>0</v>
      </c>
      <c r="G618">
        <f t="shared" si="0"/>
        <v>335</v>
      </c>
    </row>
    <row r="619" spans="1:7" x14ac:dyDescent="0.2">
      <c r="A619" t="s">
        <v>879</v>
      </c>
      <c r="B619">
        <v>209</v>
      </c>
      <c r="C619">
        <v>0</v>
      </c>
      <c r="D619">
        <v>0</v>
      </c>
      <c r="E619">
        <v>0</v>
      </c>
      <c r="F619">
        <v>0</v>
      </c>
      <c r="G619">
        <f t="shared" si="0"/>
        <v>209</v>
      </c>
    </row>
    <row r="620" spans="1:7" x14ac:dyDescent="0.2">
      <c r="A620" t="s">
        <v>880</v>
      </c>
      <c r="B620">
        <v>1370</v>
      </c>
      <c r="C620">
        <v>0</v>
      </c>
      <c r="D620">
        <v>0</v>
      </c>
      <c r="E620">
        <v>0</v>
      </c>
      <c r="F620">
        <v>0</v>
      </c>
      <c r="G620">
        <f t="shared" si="0"/>
        <v>1370</v>
      </c>
    </row>
    <row r="621" spans="1:7" x14ac:dyDescent="0.2">
      <c r="A621" t="s">
        <v>881</v>
      </c>
      <c r="B621">
        <v>268</v>
      </c>
      <c r="C621">
        <v>0</v>
      </c>
      <c r="D621">
        <v>0</v>
      </c>
      <c r="E621">
        <v>841</v>
      </c>
      <c r="F621">
        <v>0</v>
      </c>
      <c r="G621">
        <f t="shared" si="0"/>
        <v>1109</v>
      </c>
    </row>
    <row r="622" spans="1:7" x14ac:dyDescent="0.2">
      <c r="A622" t="s">
        <v>870</v>
      </c>
      <c r="B622">
        <v>130</v>
      </c>
      <c r="C622">
        <v>0</v>
      </c>
      <c r="D622">
        <v>0</v>
      </c>
      <c r="E622">
        <v>1158</v>
      </c>
      <c r="F622">
        <v>0</v>
      </c>
      <c r="G622">
        <f t="shared" si="0"/>
        <v>1288</v>
      </c>
    </row>
    <row r="623" spans="1:7" x14ac:dyDescent="0.2">
      <c r="A623" t="s">
        <v>882</v>
      </c>
      <c r="B623">
        <v>375</v>
      </c>
      <c r="C623">
        <v>0</v>
      </c>
      <c r="D623">
        <v>0</v>
      </c>
      <c r="E623">
        <v>884</v>
      </c>
      <c r="F623">
        <v>0</v>
      </c>
      <c r="G623">
        <f t="shared" si="0"/>
        <v>1259</v>
      </c>
    </row>
    <row r="624" spans="1:7" x14ac:dyDescent="0.2">
      <c r="A624" t="s">
        <v>885</v>
      </c>
      <c r="B624">
        <v>1517</v>
      </c>
      <c r="C624">
        <v>1499</v>
      </c>
      <c r="D624">
        <v>0</v>
      </c>
      <c r="E624">
        <v>0</v>
      </c>
      <c r="F624">
        <v>0</v>
      </c>
      <c r="G624">
        <f t="shared" si="0"/>
        <v>3016</v>
      </c>
    </row>
    <row r="625" spans="1:7" x14ac:dyDescent="0.2">
      <c r="A625" t="s">
        <v>886</v>
      </c>
      <c r="B625">
        <v>1517</v>
      </c>
      <c r="C625">
        <v>1499</v>
      </c>
      <c r="D625">
        <v>0</v>
      </c>
      <c r="E625">
        <v>0</v>
      </c>
      <c r="F625">
        <v>0</v>
      </c>
      <c r="G625">
        <f t="shared" si="0"/>
        <v>3016</v>
      </c>
    </row>
    <row r="626" spans="1:7" x14ac:dyDescent="0.2">
      <c r="A626" t="s">
        <v>887</v>
      </c>
      <c r="B626">
        <v>1974</v>
      </c>
      <c r="C626">
        <v>1510</v>
      </c>
      <c r="D626">
        <v>0</v>
      </c>
      <c r="E626">
        <v>0</v>
      </c>
      <c r="F626">
        <v>0</v>
      </c>
      <c r="G626">
        <f t="shared" si="0"/>
        <v>3484</v>
      </c>
    </row>
    <row r="627" spans="1:7" x14ac:dyDescent="0.2">
      <c r="A627" t="s">
        <v>1149</v>
      </c>
      <c r="B627">
        <v>0</v>
      </c>
      <c r="C627">
        <v>0</v>
      </c>
      <c r="D627">
        <v>0</v>
      </c>
      <c r="E627">
        <v>713</v>
      </c>
      <c r="F627">
        <v>3059</v>
      </c>
      <c r="G627">
        <v>3772</v>
      </c>
    </row>
    <row r="628" spans="1:7" x14ac:dyDescent="0.2">
      <c r="A628" t="s">
        <v>1150</v>
      </c>
      <c r="B628">
        <v>49</v>
      </c>
      <c r="C628">
        <v>0</v>
      </c>
      <c r="D628">
        <v>59</v>
      </c>
      <c r="E628">
        <v>711</v>
      </c>
      <c r="F628">
        <v>3504</v>
      </c>
      <c r="G628">
        <v>4323</v>
      </c>
    </row>
    <row r="629" spans="1:7" x14ac:dyDescent="0.2">
      <c r="A629" t="s">
        <v>1151</v>
      </c>
      <c r="B629">
        <v>0</v>
      </c>
      <c r="C629">
        <v>0</v>
      </c>
      <c r="D629">
        <v>0</v>
      </c>
      <c r="E629">
        <v>771</v>
      </c>
      <c r="F629">
        <v>3054</v>
      </c>
      <c r="G629">
        <v>3825</v>
      </c>
    </row>
  </sheetData>
  <autoFilter ref="A1:G629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7"/>
  <sheetViews>
    <sheetView workbookViewId="0">
      <pane xSplit="2" ySplit="9" topLeftCell="C10" activePane="bottomRight" state="frozen"/>
      <selection activeCell="D42" sqref="D42"/>
      <selection pane="topRight" activeCell="D42" sqref="D42"/>
      <selection pane="bottomLeft" activeCell="D42" sqref="D42"/>
      <selection pane="bottomRight" activeCell="H480" sqref="H480"/>
    </sheetView>
  </sheetViews>
  <sheetFormatPr defaultRowHeight="12.75" x14ac:dyDescent="0.2"/>
  <cols>
    <col min="1" max="1" width="9.140625" style="12"/>
    <col min="2" max="2" width="15.5703125" style="12" customWidth="1"/>
    <col min="3" max="16384" width="9.140625" style="12"/>
  </cols>
  <sheetData>
    <row r="1" spans="1:9" ht="18" x14ac:dyDescent="0.25">
      <c r="A1" s="19" t="s">
        <v>39</v>
      </c>
      <c r="B1" s="19"/>
      <c r="C1" s="19"/>
      <c r="D1" s="19"/>
      <c r="E1" s="19"/>
      <c r="F1" s="19"/>
      <c r="G1" s="19"/>
      <c r="H1" s="19"/>
    </row>
    <row r="2" spans="1:9" ht="18" x14ac:dyDescent="0.25">
      <c r="A2" s="19"/>
      <c r="B2" s="335" t="s">
        <v>40</v>
      </c>
      <c r="C2" s="335"/>
      <c r="D2" s="335"/>
      <c r="E2" s="335"/>
      <c r="F2" s="19"/>
      <c r="G2" s="19"/>
      <c r="H2" s="19"/>
    </row>
    <row r="3" spans="1:9" ht="18" x14ac:dyDescent="0.25">
      <c r="A3" s="19"/>
      <c r="B3" s="20"/>
      <c r="C3" s="20"/>
      <c r="D3" s="20"/>
      <c r="E3" s="20"/>
      <c r="F3" s="19"/>
      <c r="G3" s="19"/>
      <c r="H3" s="19"/>
    </row>
    <row r="4" spans="1:9" ht="18" x14ac:dyDescent="0.25">
      <c r="A4" s="21"/>
      <c r="B4" s="22" t="s">
        <v>41</v>
      </c>
      <c r="C4" s="22" t="s">
        <v>42</v>
      </c>
      <c r="D4" s="22" t="s">
        <v>43</v>
      </c>
      <c r="E4" s="22" t="s">
        <v>44</v>
      </c>
      <c r="F4" s="344" t="s">
        <v>45</v>
      </c>
      <c r="G4" s="344"/>
      <c r="H4" s="23" t="s">
        <v>46</v>
      </c>
      <c r="I4" s="23" t="s">
        <v>47</v>
      </c>
    </row>
    <row r="5" spans="1:9" ht="18" x14ac:dyDescent="0.25">
      <c r="A5" s="21"/>
      <c r="B5" s="336" t="s">
        <v>48</v>
      </c>
      <c r="C5" s="337"/>
      <c r="D5" s="337"/>
      <c r="E5" s="338"/>
      <c r="F5" s="345" t="s">
        <v>49</v>
      </c>
      <c r="G5" s="345"/>
      <c r="H5" s="345"/>
      <c r="I5" s="345"/>
    </row>
    <row r="6" spans="1:9" ht="18" x14ac:dyDescent="0.25">
      <c r="A6" s="21"/>
      <c r="B6" s="340" t="s">
        <v>50</v>
      </c>
      <c r="C6" s="341"/>
      <c r="D6" s="341"/>
      <c r="E6" s="342"/>
      <c r="F6" s="339" t="s">
        <v>51</v>
      </c>
      <c r="G6" s="339"/>
      <c r="H6" s="339"/>
      <c r="I6" s="339"/>
    </row>
    <row r="7" spans="1:9" ht="18" x14ac:dyDescent="0.25">
      <c r="A7" s="21"/>
      <c r="B7" s="22" t="s">
        <v>41</v>
      </c>
      <c r="C7" s="22" t="s">
        <v>42</v>
      </c>
      <c r="D7" s="22" t="s">
        <v>43</v>
      </c>
      <c r="E7" s="22" t="s">
        <v>44</v>
      </c>
      <c r="F7" s="344" t="s">
        <v>45</v>
      </c>
      <c r="G7" s="344"/>
      <c r="H7" s="23" t="s">
        <v>46</v>
      </c>
      <c r="I7" s="23" t="s">
        <v>47</v>
      </c>
    </row>
    <row r="8" spans="1:9" x14ac:dyDescent="0.2">
      <c r="A8" s="12">
        <f>1</f>
        <v>1</v>
      </c>
      <c r="B8" s="12">
        <f>A8+1</f>
        <v>2</v>
      </c>
      <c r="C8" s="12">
        <f t="shared" ref="C8:I8" si="0">B8+1</f>
        <v>3</v>
      </c>
      <c r="D8" s="12">
        <f t="shared" si="0"/>
        <v>4</v>
      </c>
      <c r="E8" s="12">
        <f t="shared" si="0"/>
        <v>5</v>
      </c>
      <c r="F8" s="12">
        <f t="shared" si="0"/>
        <v>6</v>
      </c>
      <c r="G8" s="12">
        <f t="shared" si="0"/>
        <v>7</v>
      </c>
      <c r="H8" s="12">
        <f t="shared" si="0"/>
        <v>8</v>
      </c>
      <c r="I8" s="12">
        <f t="shared" si="0"/>
        <v>9</v>
      </c>
    </row>
    <row r="9" spans="1:9" ht="15.75" x14ac:dyDescent="0.25">
      <c r="A9" s="24" t="s">
        <v>52</v>
      </c>
      <c r="B9" s="25" t="s">
        <v>53</v>
      </c>
      <c r="C9" s="25" t="s">
        <v>54</v>
      </c>
      <c r="D9" s="25" t="s">
        <v>41</v>
      </c>
      <c r="E9" s="25" t="s">
        <v>42</v>
      </c>
      <c r="F9" s="26" t="s">
        <v>43</v>
      </c>
      <c r="G9" s="26" t="s">
        <v>44</v>
      </c>
      <c r="H9" s="26" t="s">
        <v>46</v>
      </c>
      <c r="I9" s="26" t="s">
        <v>47</v>
      </c>
    </row>
    <row r="10" spans="1:9" ht="15.75" x14ac:dyDescent="0.25">
      <c r="A10" s="72" t="s">
        <v>848</v>
      </c>
      <c r="B10" s="30">
        <v>38534</v>
      </c>
      <c r="C10" s="27">
        <f>SUM(D10:G10)</f>
        <v>317</v>
      </c>
      <c r="D10" s="73">
        <v>317</v>
      </c>
      <c r="E10" s="73">
        <v>0</v>
      </c>
      <c r="F10" s="73">
        <v>0</v>
      </c>
      <c r="G10" s="73">
        <v>0</v>
      </c>
      <c r="H10" s="27"/>
      <c r="I10" s="27"/>
    </row>
    <row r="11" spans="1:9" ht="15" x14ac:dyDescent="0.2">
      <c r="A11" s="27" t="s">
        <v>55</v>
      </c>
      <c r="B11" s="28">
        <v>38534</v>
      </c>
      <c r="C11" s="27">
        <v>3008</v>
      </c>
      <c r="D11" s="27">
        <v>1567</v>
      </c>
      <c r="E11" s="27">
        <v>1441</v>
      </c>
      <c r="F11" s="27">
        <v>0</v>
      </c>
      <c r="G11" s="27">
        <v>0</v>
      </c>
      <c r="H11" s="29">
        <v>0</v>
      </c>
      <c r="I11" s="29">
        <v>0</v>
      </c>
    </row>
    <row r="12" spans="1:9" ht="15" x14ac:dyDescent="0.2">
      <c r="A12" s="27" t="s">
        <v>56</v>
      </c>
      <c r="B12" s="28">
        <v>38534</v>
      </c>
      <c r="C12" s="27">
        <v>3430</v>
      </c>
      <c r="D12" s="27">
        <v>1601</v>
      </c>
      <c r="E12" s="27">
        <v>1829</v>
      </c>
      <c r="F12" s="27">
        <v>0</v>
      </c>
      <c r="G12" s="27">
        <v>0</v>
      </c>
      <c r="H12" s="29">
        <v>0</v>
      </c>
      <c r="I12" s="29">
        <v>0</v>
      </c>
    </row>
    <row r="13" spans="1:9" ht="15" x14ac:dyDescent="0.2">
      <c r="A13" s="27" t="s">
        <v>57</v>
      </c>
      <c r="B13" s="28">
        <v>38534</v>
      </c>
      <c r="C13" s="27">
        <v>3234</v>
      </c>
      <c r="D13" s="27">
        <v>1607</v>
      </c>
      <c r="E13" s="27">
        <v>1627</v>
      </c>
      <c r="F13" s="27">
        <v>0</v>
      </c>
      <c r="G13" s="27">
        <v>0</v>
      </c>
      <c r="H13" s="29">
        <v>0</v>
      </c>
      <c r="I13" s="29">
        <v>0</v>
      </c>
    </row>
    <row r="14" spans="1:9" ht="15" x14ac:dyDescent="0.2">
      <c r="A14" s="29" t="s">
        <v>58</v>
      </c>
      <c r="B14" s="30">
        <v>38534</v>
      </c>
      <c r="C14" s="29">
        <v>3702</v>
      </c>
      <c r="D14" s="29">
        <v>977</v>
      </c>
      <c r="E14" s="29">
        <v>0</v>
      </c>
      <c r="F14" s="29">
        <v>0</v>
      </c>
      <c r="G14" s="29">
        <v>0</v>
      </c>
      <c r="H14" s="29">
        <v>2725</v>
      </c>
      <c r="I14" s="29">
        <v>0</v>
      </c>
    </row>
    <row r="15" spans="1:9" ht="15" x14ac:dyDescent="0.2">
      <c r="A15" s="29" t="s">
        <v>59</v>
      </c>
      <c r="B15" s="30">
        <v>38534</v>
      </c>
      <c r="C15" s="29">
        <v>3663</v>
      </c>
      <c r="D15" s="29">
        <v>952</v>
      </c>
      <c r="E15" s="29">
        <v>0</v>
      </c>
      <c r="F15" s="29">
        <v>103</v>
      </c>
      <c r="G15" s="29">
        <v>0</v>
      </c>
      <c r="H15" s="29">
        <v>2608</v>
      </c>
      <c r="I15" s="29">
        <v>0</v>
      </c>
    </row>
    <row r="16" spans="1:9" ht="15" x14ac:dyDescent="0.2">
      <c r="A16" s="29" t="s">
        <v>60</v>
      </c>
      <c r="B16" s="30">
        <v>38534</v>
      </c>
      <c r="C16" s="29">
        <v>3687</v>
      </c>
      <c r="D16" s="29">
        <v>967</v>
      </c>
      <c r="E16" s="29">
        <v>0</v>
      </c>
      <c r="F16" s="29">
        <v>17</v>
      </c>
      <c r="G16" s="29">
        <v>0</v>
      </c>
      <c r="H16" s="29">
        <v>2703</v>
      </c>
      <c r="I16" s="29">
        <v>0</v>
      </c>
    </row>
    <row r="17" spans="1:9" ht="15" x14ac:dyDescent="0.2">
      <c r="A17" s="29" t="s">
        <v>61</v>
      </c>
      <c r="B17" s="30">
        <v>38534</v>
      </c>
      <c r="C17" s="29">
        <v>3507</v>
      </c>
      <c r="D17" s="29">
        <v>881</v>
      </c>
      <c r="E17" s="29">
        <v>0</v>
      </c>
      <c r="F17" s="29">
        <v>1733</v>
      </c>
      <c r="G17" s="29">
        <v>0</v>
      </c>
      <c r="H17" s="29">
        <v>893</v>
      </c>
      <c r="I17" s="29">
        <v>0</v>
      </c>
    </row>
    <row r="18" spans="1:9" s="71" customFormat="1" ht="15.75" x14ac:dyDescent="0.25">
      <c r="A18" s="72" t="s">
        <v>877</v>
      </c>
      <c r="B18" s="30">
        <v>38534</v>
      </c>
      <c r="C18" s="27">
        <f>SUM(D18:G18)</f>
        <v>980</v>
      </c>
      <c r="D18" s="73">
        <v>980</v>
      </c>
      <c r="E18" s="73">
        <v>0</v>
      </c>
      <c r="F18" s="73">
        <v>0</v>
      </c>
      <c r="G18" s="73">
        <v>0</v>
      </c>
      <c r="H18" s="27"/>
      <c r="I18" s="27"/>
    </row>
    <row r="19" spans="1:9" ht="15" x14ac:dyDescent="0.2">
      <c r="A19" s="29" t="s">
        <v>62</v>
      </c>
      <c r="B19" s="30">
        <v>38534</v>
      </c>
      <c r="C19" s="29">
        <v>3520</v>
      </c>
      <c r="D19" s="29">
        <v>868</v>
      </c>
      <c r="E19" s="29">
        <v>0</v>
      </c>
      <c r="F19" s="29">
        <v>1857</v>
      </c>
      <c r="G19" s="29">
        <v>0</v>
      </c>
      <c r="H19" s="29">
        <v>795</v>
      </c>
      <c r="I19" s="29">
        <v>0</v>
      </c>
    </row>
    <row r="20" spans="1:9" ht="15.75" x14ac:dyDescent="0.25">
      <c r="A20" s="47" t="s">
        <v>839</v>
      </c>
      <c r="B20" s="30">
        <v>38534</v>
      </c>
      <c r="C20" s="29">
        <f>SUM(D20:I20)</f>
        <v>3483</v>
      </c>
      <c r="D20" s="29">
        <v>865</v>
      </c>
      <c r="E20" s="29">
        <v>0</v>
      </c>
      <c r="F20" s="29">
        <v>2119</v>
      </c>
      <c r="G20" s="29">
        <v>0</v>
      </c>
      <c r="H20" s="29">
        <v>499</v>
      </c>
      <c r="I20" s="29">
        <v>0</v>
      </c>
    </row>
    <row r="21" spans="1:9" ht="15" x14ac:dyDescent="0.2">
      <c r="A21" s="29" t="s">
        <v>63</v>
      </c>
      <c r="B21" s="30">
        <v>38534</v>
      </c>
      <c r="C21" s="29">
        <v>3489</v>
      </c>
      <c r="D21" s="29">
        <v>865</v>
      </c>
      <c r="E21" s="29">
        <v>0</v>
      </c>
      <c r="F21" s="29">
        <v>2075</v>
      </c>
      <c r="G21" s="29">
        <v>0</v>
      </c>
      <c r="H21" s="29">
        <v>549</v>
      </c>
      <c r="I21" s="29">
        <v>0</v>
      </c>
    </row>
    <row r="22" spans="1:9" ht="15" x14ac:dyDescent="0.2">
      <c r="A22" s="29" t="s">
        <v>64</v>
      </c>
      <c r="B22" s="30">
        <v>38534</v>
      </c>
      <c r="C22" s="29">
        <v>3470</v>
      </c>
      <c r="D22" s="29">
        <v>866</v>
      </c>
      <c r="E22" s="29">
        <v>0</v>
      </c>
      <c r="F22" s="29">
        <v>2076</v>
      </c>
      <c r="G22" s="29">
        <v>0</v>
      </c>
      <c r="H22" s="29">
        <v>528</v>
      </c>
      <c r="I22" s="29">
        <v>0</v>
      </c>
    </row>
    <row r="23" spans="1:9" ht="15" x14ac:dyDescent="0.2">
      <c r="A23" s="29" t="s">
        <v>65</v>
      </c>
      <c r="B23" s="30">
        <v>38534</v>
      </c>
      <c r="C23" s="29">
        <v>3478</v>
      </c>
      <c r="D23" s="29">
        <v>866</v>
      </c>
      <c r="E23" s="29">
        <v>0</v>
      </c>
      <c r="F23" s="29">
        <v>2097</v>
      </c>
      <c r="G23" s="29">
        <v>0</v>
      </c>
      <c r="H23" s="29">
        <v>515</v>
      </c>
      <c r="I23" s="29">
        <v>0</v>
      </c>
    </row>
    <row r="24" spans="1:9" ht="15" x14ac:dyDescent="0.2">
      <c r="A24" s="29" t="s">
        <v>66</v>
      </c>
      <c r="B24" s="30">
        <v>38534</v>
      </c>
      <c r="C24" s="29">
        <v>3479</v>
      </c>
      <c r="D24" s="29">
        <v>865</v>
      </c>
      <c r="E24" s="29">
        <v>0</v>
      </c>
      <c r="F24" s="29">
        <v>2108</v>
      </c>
      <c r="G24" s="29">
        <v>0</v>
      </c>
      <c r="H24" s="29">
        <v>506</v>
      </c>
      <c r="I24" s="29">
        <v>0</v>
      </c>
    </row>
    <row r="25" spans="1:9" ht="15" x14ac:dyDescent="0.2">
      <c r="A25" s="29" t="s">
        <v>67</v>
      </c>
      <c r="B25" s="30">
        <v>38534</v>
      </c>
      <c r="C25" s="29">
        <v>3480</v>
      </c>
      <c r="D25" s="29">
        <v>865</v>
      </c>
      <c r="E25" s="29">
        <v>0</v>
      </c>
      <c r="F25" s="29">
        <v>2112</v>
      </c>
      <c r="G25" s="29">
        <v>0</v>
      </c>
      <c r="H25" s="29">
        <v>503</v>
      </c>
      <c r="I25" s="29">
        <v>0</v>
      </c>
    </row>
    <row r="26" spans="1:9" ht="15" x14ac:dyDescent="0.2">
      <c r="A26" s="29" t="s">
        <v>68</v>
      </c>
      <c r="B26" s="30">
        <v>38534</v>
      </c>
      <c r="C26" s="29">
        <v>3479</v>
      </c>
      <c r="D26" s="29">
        <v>869</v>
      </c>
      <c r="E26" s="29">
        <v>0</v>
      </c>
      <c r="F26" s="29">
        <v>2074</v>
      </c>
      <c r="G26" s="29">
        <v>0</v>
      </c>
      <c r="H26" s="29">
        <v>536</v>
      </c>
      <c r="I26" s="29">
        <v>0</v>
      </c>
    </row>
    <row r="27" spans="1:9" ht="15" x14ac:dyDescent="0.2">
      <c r="A27" s="29" t="s">
        <v>69</v>
      </c>
      <c r="B27" s="30">
        <v>38534</v>
      </c>
      <c r="C27" s="29">
        <v>3479</v>
      </c>
      <c r="D27" s="29">
        <v>867</v>
      </c>
      <c r="E27" s="29">
        <v>0</v>
      </c>
      <c r="F27" s="29">
        <v>2089</v>
      </c>
      <c r="G27" s="29">
        <v>0</v>
      </c>
      <c r="H27" s="29">
        <v>523</v>
      </c>
      <c r="I27" s="29">
        <v>0</v>
      </c>
    </row>
    <row r="28" spans="1:9" ht="15" x14ac:dyDescent="0.2">
      <c r="A28" s="29" t="s">
        <v>70</v>
      </c>
      <c r="B28" s="30">
        <v>38534</v>
      </c>
      <c r="C28" s="29">
        <v>3481</v>
      </c>
      <c r="D28" s="29">
        <v>866</v>
      </c>
      <c r="E28" s="29">
        <v>0</v>
      </c>
      <c r="F28" s="29">
        <v>2105</v>
      </c>
      <c r="G28" s="29">
        <v>0</v>
      </c>
      <c r="H28" s="29">
        <v>510</v>
      </c>
      <c r="I28" s="29">
        <v>0</v>
      </c>
    </row>
    <row r="29" spans="1:9" ht="15" x14ac:dyDescent="0.2">
      <c r="A29" s="29" t="s">
        <v>794</v>
      </c>
      <c r="B29" s="30">
        <v>38534</v>
      </c>
      <c r="C29" s="29">
        <f>SUM(D29:I29)</f>
        <v>3473</v>
      </c>
      <c r="D29" s="29">
        <v>865</v>
      </c>
      <c r="E29" s="29">
        <v>0</v>
      </c>
      <c r="F29" s="29">
        <v>2092</v>
      </c>
      <c r="G29" s="29">
        <v>0</v>
      </c>
      <c r="H29" s="29">
        <v>516</v>
      </c>
      <c r="I29" s="29">
        <v>0</v>
      </c>
    </row>
    <row r="30" spans="1:9" ht="15" x14ac:dyDescent="0.2">
      <c r="A30" s="29" t="s">
        <v>71</v>
      </c>
      <c r="B30" s="30">
        <v>38534</v>
      </c>
      <c r="C30" s="29">
        <v>3512</v>
      </c>
      <c r="D30" s="29">
        <v>866</v>
      </c>
      <c r="E30" s="29">
        <v>0</v>
      </c>
      <c r="F30" s="29">
        <v>1878</v>
      </c>
      <c r="G30" s="29">
        <v>0</v>
      </c>
      <c r="H30" s="29">
        <v>768</v>
      </c>
      <c r="I30" s="29">
        <v>0</v>
      </c>
    </row>
    <row r="31" spans="1:9" ht="15" x14ac:dyDescent="0.2">
      <c r="A31" s="29" t="s">
        <v>795</v>
      </c>
      <c r="B31" s="30">
        <v>38534</v>
      </c>
      <c r="C31" s="29">
        <f>SUM(D31:I31)</f>
        <v>3502</v>
      </c>
      <c r="D31" s="29">
        <v>866</v>
      </c>
      <c r="E31" s="29">
        <v>0</v>
      </c>
      <c r="F31" s="29">
        <v>1961</v>
      </c>
      <c r="G31" s="29">
        <v>0</v>
      </c>
      <c r="H31" s="29">
        <v>675</v>
      </c>
      <c r="I31" s="29">
        <v>0</v>
      </c>
    </row>
    <row r="32" spans="1:9" ht="15" x14ac:dyDescent="0.2">
      <c r="A32" s="29" t="s">
        <v>72</v>
      </c>
      <c r="B32" s="30">
        <v>38534</v>
      </c>
      <c r="C32" s="29">
        <v>3500</v>
      </c>
      <c r="D32" s="29">
        <v>866</v>
      </c>
      <c r="E32" s="29">
        <v>0</v>
      </c>
      <c r="F32" s="29">
        <v>1980</v>
      </c>
      <c r="G32" s="29">
        <v>0</v>
      </c>
      <c r="H32" s="29">
        <v>654</v>
      </c>
      <c r="I32" s="29">
        <v>0</v>
      </c>
    </row>
    <row r="33" spans="1:9" s="71" customFormat="1" ht="15" x14ac:dyDescent="0.2">
      <c r="A33" s="29" t="s">
        <v>73</v>
      </c>
      <c r="B33" s="30">
        <v>38534</v>
      </c>
      <c r="C33" s="29">
        <v>3502</v>
      </c>
      <c r="D33" s="29">
        <v>866</v>
      </c>
      <c r="E33" s="29">
        <v>0</v>
      </c>
      <c r="F33" s="29">
        <v>1966</v>
      </c>
      <c r="G33" s="29">
        <v>0</v>
      </c>
      <c r="H33" s="29">
        <v>670</v>
      </c>
      <c r="I33" s="29">
        <v>0</v>
      </c>
    </row>
    <row r="34" spans="1:9" s="71" customFormat="1" ht="15" x14ac:dyDescent="0.2">
      <c r="A34" s="29" t="s">
        <v>74</v>
      </c>
      <c r="B34" s="30">
        <v>38534</v>
      </c>
      <c r="C34" s="29">
        <v>3521</v>
      </c>
      <c r="D34" s="29">
        <v>867</v>
      </c>
      <c r="E34" s="29">
        <v>0</v>
      </c>
      <c r="F34" s="29">
        <v>1806</v>
      </c>
      <c r="G34" s="29">
        <v>0</v>
      </c>
      <c r="H34" s="29">
        <v>848</v>
      </c>
      <c r="I34" s="29">
        <v>0</v>
      </c>
    </row>
    <row r="35" spans="1:9" ht="15.75" x14ac:dyDescent="0.25">
      <c r="A35" s="47" t="s">
        <v>840</v>
      </c>
      <c r="B35" s="30">
        <v>38534</v>
      </c>
      <c r="C35" s="29">
        <f>SUM(D35:I35)</f>
        <v>3499</v>
      </c>
      <c r="D35" s="29">
        <v>865</v>
      </c>
      <c r="E35" s="29">
        <v>0</v>
      </c>
      <c r="F35" s="29">
        <v>1979</v>
      </c>
      <c r="G35" s="29">
        <v>0</v>
      </c>
      <c r="H35" s="29">
        <v>655</v>
      </c>
      <c r="I35" s="29"/>
    </row>
    <row r="36" spans="1:9" ht="15.75" x14ac:dyDescent="0.25">
      <c r="A36" s="47" t="s">
        <v>842</v>
      </c>
      <c r="B36" s="30"/>
      <c r="C36" s="29">
        <f>SUM(D36:I36)</f>
        <v>1266</v>
      </c>
      <c r="D36" s="29">
        <v>33</v>
      </c>
      <c r="E36" s="29">
        <v>0</v>
      </c>
      <c r="F36" s="29">
        <v>0</v>
      </c>
      <c r="G36" s="29">
        <v>1233</v>
      </c>
      <c r="H36" s="29">
        <v>0</v>
      </c>
      <c r="I36" s="29">
        <v>0</v>
      </c>
    </row>
    <row r="37" spans="1:9" ht="15" x14ac:dyDescent="0.2">
      <c r="A37" s="29" t="s">
        <v>75</v>
      </c>
      <c r="B37" s="30">
        <v>38534</v>
      </c>
      <c r="C37" s="29">
        <v>3483</v>
      </c>
      <c r="D37" s="29">
        <v>864</v>
      </c>
      <c r="E37" s="29">
        <v>0</v>
      </c>
      <c r="F37" s="29">
        <v>2111</v>
      </c>
      <c r="G37" s="29">
        <v>0</v>
      </c>
      <c r="H37" s="29">
        <v>508</v>
      </c>
      <c r="I37" s="29">
        <v>0</v>
      </c>
    </row>
    <row r="38" spans="1:9" ht="15" x14ac:dyDescent="0.2">
      <c r="A38" s="29" t="s">
        <v>76</v>
      </c>
      <c r="B38" s="30">
        <v>38534</v>
      </c>
      <c r="C38" s="29">
        <v>3553</v>
      </c>
      <c r="D38" s="29">
        <v>872</v>
      </c>
      <c r="E38" s="29">
        <v>0</v>
      </c>
      <c r="F38" s="29">
        <v>1797</v>
      </c>
      <c r="G38" s="29">
        <v>0</v>
      </c>
      <c r="H38" s="29">
        <v>884</v>
      </c>
      <c r="I38" s="29">
        <v>0</v>
      </c>
    </row>
    <row r="39" spans="1:9" ht="15" x14ac:dyDescent="0.2">
      <c r="A39" s="29" t="s">
        <v>77</v>
      </c>
      <c r="B39" s="30">
        <v>38534</v>
      </c>
      <c r="C39" s="29">
        <v>3464</v>
      </c>
      <c r="D39" s="29">
        <v>862</v>
      </c>
      <c r="E39" s="29">
        <v>0</v>
      </c>
      <c r="F39" s="29">
        <v>2089</v>
      </c>
      <c r="G39" s="29">
        <v>0</v>
      </c>
      <c r="H39" s="29">
        <v>513</v>
      </c>
      <c r="I39" s="29">
        <v>0</v>
      </c>
    </row>
    <row r="40" spans="1:9" ht="15" x14ac:dyDescent="0.2">
      <c r="A40" s="29" t="s">
        <v>78</v>
      </c>
      <c r="B40" s="30">
        <v>38534</v>
      </c>
      <c r="C40" s="29">
        <v>3482</v>
      </c>
      <c r="D40" s="29">
        <v>866</v>
      </c>
      <c r="E40" s="29">
        <v>0</v>
      </c>
      <c r="F40" s="29">
        <v>2110</v>
      </c>
      <c r="G40" s="29">
        <v>0</v>
      </c>
      <c r="H40" s="29">
        <v>506</v>
      </c>
      <c r="I40" s="29">
        <v>0</v>
      </c>
    </row>
    <row r="41" spans="1:9" ht="15" x14ac:dyDescent="0.2">
      <c r="A41" s="29" t="s">
        <v>79</v>
      </c>
      <c r="B41" s="30">
        <v>38534</v>
      </c>
      <c r="C41" s="29">
        <v>3649</v>
      </c>
      <c r="D41" s="29">
        <v>585</v>
      </c>
      <c r="E41" s="29">
        <v>0</v>
      </c>
      <c r="F41" s="29">
        <v>0</v>
      </c>
      <c r="G41" s="29">
        <v>0</v>
      </c>
      <c r="H41" s="29">
        <v>3064</v>
      </c>
      <c r="I41" s="29">
        <v>0</v>
      </c>
    </row>
    <row r="42" spans="1:9" ht="15" x14ac:dyDescent="0.2">
      <c r="A42" s="29" t="s">
        <v>796</v>
      </c>
      <c r="B42" s="30">
        <v>38534</v>
      </c>
      <c r="C42" s="29">
        <f>SUM(D42:I42)</f>
        <v>3639</v>
      </c>
      <c r="D42" s="29">
        <v>629</v>
      </c>
      <c r="E42" s="29">
        <v>0</v>
      </c>
      <c r="F42" s="29">
        <v>0</v>
      </c>
      <c r="G42" s="29">
        <v>0</v>
      </c>
      <c r="H42" s="29">
        <v>3010</v>
      </c>
      <c r="I42" s="29">
        <v>0</v>
      </c>
    </row>
    <row r="43" spans="1:9" s="71" customFormat="1" ht="15" x14ac:dyDescent="0.2">
      <c r="A43" s="29" t="s">
        <v>80</v>
      </c>
      <c r="B43" s="30">
        <v>38534</v>
      </c>
      <c r="C43" s="29">
        <v>3663</v>
      </c>
      <c r="D43" s="29">
        <v>665</v>
      </c>
      <c r="E43" s="29">
        <v>0</v>
      </c>
      <c r="F43" s="29">
        <v>0</v>
      </c>
      <c r="G43" s="29">
        <v>0</v>
      </c>
      <c r="H43" s="29">
        <v>2998</v>
      </c>
      <c r="I43" s="29">
        <v>0</v>
      </c>
    </row>
    <row r="44" spans="1:9" s="71" customFormat="1" ht="15" x14ac:dyDescent="0.2">
      <c r="A44" s="29" t="s">
        <v>778</v>
      </c>
      <c r="B44" s="30">
        <v>38534</v>
      </c>
      <c r="C44" s="29">
        <f>SUM(D44:I44)</f>
        <v>4300</v>
      </c>
      <c r="D44" s="29">
        <v>1106</v>
      </c>
      <c r="E44" s="29">
        <v>0</v>
      </c>
      <c r="F44" s="29">
        <v>0</v>
      </c>
      <c r="G44" s="29">
        <v>0</v>
      </c>
      <c r="H44" s="29">
        <v>3194</v>
      </c>
      <c r="I44" s="29">
        <v>0</v>
      </c>
    </row>
    <row r="45" spans="1:9" ht="15" x14ac:dyDescent="0.2">
      <c r="A45" s="29" t="s">
        <v>841</v>
      </c>
      <c r="B45" s="30"/>
      <c r="C45" s="29">
        <f>SUM(D45:H45)</f>
        <v>4273</v>
      </c>
      <c r="D45" s="29">
        <v>1119</v>
      </c>
      <c r="E45" s="29">
        <v>0</v>
      </c>
      <c r="F45" s="29">
        <v>0</v>
      </c>
      <c r="G45" s="29">
        <v>0</v>
      </c>
      <c r="H45" s="29">
        <v>3154</v>
      </c>
      <c r="I45" s="29"/>
    </row>
    <row r="46" spans="1:9" ht="15" x14ac:dyDescent="0.2">
      <c r="A46" s="29" t="s">
        <v>837</v>
      </c>
      <c r="B46" s="30">
        <v>38534</v>
      </c>
      <c r="C46" s="29">
        <f>SUM(D46:I46)</f>
        <v>4140</v>
      </c>
      <c r="D46" s="29">
        <v>1048</v>
      </c>
      <c r="E46" s="29">
        <v>0</v>
      </c>
      <c r="F46" s="29">
        <v>0</v>
      </c>
      <c r="G46" s="29">
        <v>0</v>
      </c>
      <c r="H46" s="29">
        <v>3092</v>
      </c>
      <c r="I46" s="29">
        <v>0</v>
      </c>
    </row>
    <row r="47" spans="1:9" ht="15" x14ac:dyDescent="0.2">
      <c r="A47" s="29" t="s">
        <v>81</v>
      </c>
      <c r="B47" s="30">
        <v>38534</v>
      </c>
      <c r="C47" s="29">
        <v>3947</v>
      </c>
      <c r="D47" s="29">
        <v>1055</v>
      </c>
      <c r="E47" s="29">
        <v>0</v>
      </c>
      <c r="F47" s="29">
        <v>0</v>
      </c>
      <c r="G47" s="29">
        <v>0</v>
      </c>
      <c r="H47" s="29">
        <v>2892</v>
      </c>
      <c r="I47" s="29">
        <v>0</v>
      </c>
    </row>
    <row r="48" spans="1:9" ht="15" x14ac:dyDescent="0.2">
      <c r="A48" s="29" t="s">
        <v>82</v>
      </c>
      <c r="B48" s="30">
        <v>38534</v>
      </c>
      <c r="C48" s="29">
        <v>3660</v>
      </c>
      <c r="D48" s="29">
        <v>668</v>
      </c>
      <c r="E48" s="29">
        <v>0</v>
      </c>
      <c r="F48" s="29">
        <v>0</v>
      </c>
      <c r="G48" s="29">
        <v>0</v>
      </c>
      <c r="H48" s="29">
        <v>2992</v>
      </c>
      <c r="I48" s="29">
        <v>0</v>
      </c>
    </row>
    <row r="49" spans="1:9" ht="15" x14ac:dyDescent="0.2">
      <c r="A49" s="29" t="s">
        <v>83</v>
      </c>
      <c r="B49" s="30">
        <v>38534</v>
      </c>
      <c r="C49" s="29">
        <v>3539</v>
      </c>
      <c r="D49" s="29">
        <v>872</v>
      </c>
      <c r="E49" s="29">
        <v>0</v>
      </c>
      <c r="F49" s="29">
        <v>1835</v>
      </c>
      <c r="G49" s="29">
        <v>0</v>
      </c>
      <c r="H49" s="29">
        <v>832</v>
      </c>
      <c r="I49" s="29">
        <v>0</v>
      </c>
    </row>
    <row r="50" spans="1:9" ht="15" x14ac:dyDescent="0.2">
      <c r="A50" s="29" t="s">
        <v>84</v>
      </c>
      <c r="B50" s="30">
        <v>38534</v>
      </c>
      <c r="C50" s="29">
        <v>3520</v>
      </c>
      <c r="D50" s="29">
        <v>870</v>
      </c>
      <c r="E50" s="29">
        <v>0</v>
      </c>
      <c r="F50" s="29">
        <v>1953</v>
      </c>
      <c r="G50" s="29">
        <v>0</v>
      </c>
      <c r="H50" s="29">
        <v>697</v>
      </c>
      <c r="I50" s="29">
        <v>0</v>
      </c>
    </row>
    <row r="51" spans="1:9" ht="15" x14ac:dyDescent="0.2">
      <c r="A51" s="29" t="s">
        <v>85</v>
      </c>
      <c r="B51" s="30">
        <v>38534</v>
      </c>
      <c r="C51" s="29">
        <v>3527</v>
      </c>
      <c r="D51" s="29">
        <v>870</v>
      </c>
      <c r="E51" s="29">
        <v>0</v>
      </c>
      <c r="F51" s="29">
        <v>1899</v>
      </c>
      <c r="G51" s="29">
        <v>0</v>
      </c>
      <c r="H51" s="29">
        <v>758</v>
      </c>
      <c r="I51" s="29">
        <v>0</v>
      </c>
    </row>
    <row r="52" spans="1:9" ht="15" x14ac:dyDescent="0.2">
      <c r="A52" s="29" t="s">
        <v>86</v>
      </c>
      <c r="B52" s="30">
        <v>38534</v>
      </c>
      <c r="C52" s="29">
        <v>3528</v>
      </c>
      <c r="D52" s="29">
        <v>871</v>
      </c>
      <c r="E52" s="29">
        <v>0</v>
      </c>
      <c r="F52" s="29">
        <v>1897</v>
      </c>
      <c r="G52" s="29">
        <v>0</v>
      </c>
      <c r="H52" s="29">
        <v>760</v>
      </c>
      <c r="I52" s="29">
        <v>0</v>
      </c>
    </row>
    <row r="53" spans="1:9" ht="15" x14ac:dyDescent="0.2">
      <c r="A53" s="29" t="s">
        <v>87</v>
      </c>
      <c r="B53" s="30">
        <v>38534</v>
      </c>
      <c r="C53" s="29">
        <v>3503</v>
      </c>
      <c r="D53" s="29">
        <v>869</v>
      </c>
      <c r="E53" s="29">
        <v>0</v>
      </c>
      <c r="F53" s="29">
        <v>2134</v>
      </c>
      <c r="G53" s="29">
        <v>0</v>
      </c>
      <c r="H53" s="29">
        <v>500</v>
      </c>
      <c r="I53" s="29">
        <v>0</v>
      </c>
    </row>
    <row r="54" spans="1:9" ht="15" x14ac:dyDescent="0.2">
      <c r="A54" s="29" t="s">
        <v>88</v>
      </c>
      <c r="B54" s="30">
        <v>38534</v>
      </c>
      <c r="C54" s="29">
        <v>3502</v>
      </c>
      <c r="D54" s="29">
        <v>869</v>
      </c>
      <c r="E54" s="29">
        <v>0</v>
      </c>
      <c r="F54" s="29">
        <v>2137</v>
      </c>
      <c r="G54" s="29">
        <v>0</v>
      </c>
      <c r="H54" s="29">
        <v>496</v>
      </c>
      <c r="I54" s="29">
        <v>0</v>
      </c>
    </row>
    <row r="55" spans="1:9" ht="15" x14ac:dyDescent="0.2">
      <c r="A55" s="29" t="s">
        <v>89</v>
      </c>
      <c r="B55" s="30">
        <v>38534</v>
      </c>
      <c r="C55" s="29">
        <v>3501</v>
      </c>
      <c r="D55" s="29">
        <v>869</v>
      </c>
      <c r="E55" s="29">
        <v>0</v>
      </c>
      <c r="F55" s="29">
        <v>2131</v>
      </c>
      <c r="G55" s="29">
        <v>0</v>
      </c>
      <c r="H55" s="29">
        <v>501</v>
      </c>
      <c r="I55" s="29">
        <v>0</v>
      </c>
    </row>
    <row r="56" spans="1:9" ht="15.75" x14ac:dyDescent="0.25">
      <c r="A56" s="72" t="s">
        <v>851</v>
      </c>
      <c r="B56" s="30">
        <v>38534</v>
      </c>
      <c r="C56" s="27">
        <f>SUM(D56:G56)</f>
        <v>2975</v>
      </c>
      <c r="D56" s="73">
        <v>871</v>
      </c>
      <c r="E56" s="73">
        <v>0</v>
      </c>
      <c r="F56" s="73">
        <v>2104</v>
      </c>
      <c r="G56" s="73">
        <v>0</v>
      </c>
      <c r="H56" s="27"/>
      <c r="I56" s="27"/>
    </row>
    <row r="57" spans="1:9" ht="15.75" x14ac:dyDescent="0.25">
      <c r="A57" s="72" t="s">
        <v>852</v>
      </c>
      <c r="B57" s="30">
        <v>38534</v>
      </c>
      <c r="C57" s="27">
        <f>SUM(D57:G57)</f>
        <v>2975</v>
      </c>
      <c r="D57" s="73">
        <v>871</v>
      </c>
      <c r="E57" s="73">
        <v>0</v>
      </c>
      <c r="F57" s="73">
        <v>2104</v>
      </c>
      <c r="G57" s="73">
        <v>0</v>
      </c>
      <c r="H57" s="27"/>
      <c r="I57" s="27"/>
    </row>
    <row r="58" spans="1:9" ht="15" x14ac:dyDescent="0.2">
      <c r="A58" s="29" t="s">
        <v>90</v>
      </c>
      <c r="B58" s="30">
        <v>38534</v>
      </c>
      <c r="C58" s="29">
        <v>3496</v>
      </c>
      <c r="D58" s="29">
        <v>871</v>
      </c>
      <c r="E58" s="29">
        <v>0</v>
      </c>
      <c r="F58" s="29">
        <v>2104</v>
      </c>
      <c r="G58" s="29">
        <v>0</v>
      </c>
      <c r="H58" s="29">
        <v>521</v>
      </c>
      <c r="I58" s="29">
        <v>0</v>
      </c>
    </row>
    <row r="59" spans="1:9" ht="15" x14ac:dyDescent="0.2">
      <c r="A59" s="29" t="s">
        <v>91</v>
      </c>
      <c r="B59" s="30">
        <v>38534</v>
      </c>
      <c r="C59" s="29">
        <v>3520</v>
      </c>
      <c r="D59" s="29">
        <v>886</v>
      </c>
      <c r="E59" s="29">
        <v>0</v>
      </c>
      <c r="F59" s="29">
        <v>1375</v>
      </c>
      <c r="G59" s="29">
        <v>0</v>
      </c>
      <c r="H59" s="29">
        <v>1259</v>
      </c>
      <c r="I59" s="29">
        <v>0</v>
      </c>
    </row>
    <row r="60" spans="1:9" ht="15" x14ac:dyDescent="0.2">
      <c r="A60" s="29" t="s">
        <v>92</v>
      </c>
      <c r="B60" s="30">
        <v>38534</v>
      </c>
      <c r="C60" s="29">
        <v>3526</v>
      </c>
      <c r="D60" s="29">
        <v>870</v>
      </c>
      <c r="E60" s="29">
        <v>0</v>
      </c>
      <c r="F60" s="29">
        <v>1909</v>
      </c>
      <c r="G60" s="29">
        <v>0</v>
      </c>
      <c r="H60" s="29">
        <v>747</v>
      </c>
      <c r="I60" s="29">
        <v>0</v>
      </c>
    </row>
    <row r="61" spans="1:9" ht="15" x14ac:dyDescent="0.2">
      <c r="A61" s="29" t="s">
        <v>93</v>
      </c>
      <c r="B61" s="30">
        <v>38534</v>
      </c>
      <c r="C61" s="29">
        <v>3654</v>
      </c>
      <c r="D61" s="29">
        <v>946</v>
      </c>
      <c r="E61" s="29">
        <v>0</v>
      </c>
      <c r="F61" s="29">
        <v>145</v>
      </c>
      <c r="G61" s="29">
        <v>0</v>
      </c>
      <c r="H61" s="29">
        <v>2563</v>
      </c>
      <c r="I61" s="29">
        <v>0</v>
      </c>
    </row>
    <row r="62" spans="1:9" ht="15" x14ac:dyDescent="0.2">
      <c r="A62" s="29" t="s">
        <v>797</v>
      </c>
      <c r="B62" s="30">
        <v>38534</v>
      </c>
      <c r="C62" s="29">
        <f>SUM(D62:I62)</f>
        <v>3711</v>
      </c>
      <c r="D62" s="29">
        <v>981</v>
      </c>
      <c r="E62" s="29">
        <v>0</v>
      </c>
      <c r="F62" s="29">
        <v>0</v>
      </c>
      <c r="G62" s="29">
        <v>0</v>
      </c>
      <c r="H62" s="29">
        <v>2730</v>
      </c>
      <c r="I62" s="29">
        <v>0</v>
      </c>
    </row>
    <row r="63" spans="1:9" ht="15" x14ac:dyDescent="0.2">
      <c r="A63" s="29" t="s">
        <v>798</v>
      </c>
      <c r="B63" s="30">
        <v>38534</v>
      </c>
      <c r="C63" s="29">
        <f>SUM(D63:I63)</f>
        <v>3714</v>
      </c>
      <c r="D63" s="29">
        <v>1570</v>
      </c>
      <c r="E63" s="29">
        <v>2144</v>
      </c>
      <c r="F63" s="29">
        <v>0</v>
      </c>
      <c r="G63" s="29">
        <v>0</v>
      </c>
      <c r="H63" s="29">
        <v>0</v>
      </c>
      <c r="I63" s="29">
        <v>0</v>
      </c>
    </row>
    <row r="64" spans="1:9" ht="15" x14ac:dyDescent="0.2">
      <c r="A64" s="27" t="s">
        <v>94</v>
      </c>
      <c r="B64" s="28">
        <v>38534</v>
      </c>
      <c r="C64" s="27">
        <v>3488</v>
      </c>
      <c r="D64" s="27">
        <v>1537</v>
      </c>
      <c r="E64" s="27">
        <v>1951</v>
      </c>
      <c r="F64" s="27">
        <v>0</v>
      </c>
      <c r="G64" s="27">
        <v>0</v>
      </c>
      <c r="H64" s="29">
        <v>0</v>
      </c>
      <c r="I64" s="29">
        <v>0</v>
      </c>
    </row>
    <row r="65" spans="1:9" ht="15" x14ac:dyDescent="0.2">
      <c r="A65" s="27" t="s">
        <v>799</v>
      </c>
      <c r="B65" s="28">
        <v>38534</v>
      </c>
      <c r="C65" s="27">
        <f>SUM(D65:I65)</f>
        <v>3656</v>
      </c>
      <c r="D65" s="27">
        <v>1607</v>
      </c>
      <c r="E65" s="27">
        <v>2049</v>
      </c>
      <c r="F65" s="27">
        <v>0</v>
      </c>
      <c r="G65" s="27">
        <v>0</v>
      </c>
      <c r="H65" s="29">
        <v>0</v>
      </c>
      <c r="I65" s="29">
        <v>0</v>
      </c>
    </row>
    <row r="66" spans="1:9" ht="15" x14ac:dyDescent="0.2">
      <c r="A66" s="27" t="s">
        <v>95</v>
      </c>
      <c r="B66" s="28">
        <v>38534</v>
      </c>
      <c r="C66" s="27">
        <v>3003</v>
      </c>
      <c r="D66" s="27">
        <v>1548</v>
      </c>
      <c r="E66" s="27">
        <v>1455</v>
      </c>
      <c r="F66" s="27">
        <v>0</v>
      </c>
      <c r="G66" s="27">
        <v>0</v>
      </c>
      <c r="H66" s="29">
        <v>0</v>
      </c>
      <c r="I66" s="29">
        <v>0</v>
      </c>
    </row>
    <row r="67" spans="1:9" ht="15" x14ac:dyDescent="0.2">
      <c r="A67" s="27" t="s">
        <v>800</v>
      </c>
      <c r="B67" s="28">
        <v>38534</v>
      </c>
      <c r="C67" s="27">
        <f>SUM(D67:I67)</f>
        <v>3545</v>
      </c>
      <c r="D67" s="27">
        <v>1538</v>
      </c>
      <c r="E67" s="27">
        <v>2007</v>
      </c>
      <c r="F67" s="27">
        <v>0</v>
      </c>
      <c r="G67" s="27">
        <v>0</v>
      </c>
      <c r="H67" s="29">
        <v>0</v>
      </c>
      <c r="I67" s="29">
        <v>0</v>
      </c>
    </row>
    <row r="68" spans="1:9" ht="15" x14ac:dyDescent="0.2">
      <c r="A68" s="27" t="s">
        <v>96</v>
      </c>
      <c r="B68" s="28">
        <v>38534</v>
      </c>
      <c r="C68" s="27">
        <v>3478</v>
      </c>
      <c r="D68" s="27">
        <v>1577</v>
      </c>
      <c r="E68" s="27">
        <v>1901</v>
      </c>
      <c r="F68" s="27">
        <v>0</v>
      </c>
      <c r="G68" s="27">
        <v>0</v>
      </c>
      <c r="H68" s="29">
        <v>0</v>
      </c>
      <c r="I68" s="29">
        <v>0</v>
      </c>
    </row>
    <row r="69" spans="1:9" ht="15" x14ac:dyDescent="0.2">
      <c r="A69" s="27" t="s">
        <v>97</v>
      </c>
      <c r="B69" s="28">
        <v>38534</v>
      </c>
      <c r="C69" s="27">
        <v>3707</v>
      </c>
      <c r="D69" s="27">
        <v>1567</v>
      </c>
      <c r="E69" s="27">
        <v>2140</v>
      </c>
      <c r="F69" s="27">
        <v>0</v>
      </c>
      <c r="G69" s="27">
        <v>0</v>
      </c>
      <c r="H69" s="29">
        <v>0</v>
      </c>
      <c r="I69" s="29">
        <v>0</v>
      </c>
    </row>
    <row r="70" spans="1:9" ht="15" x14ac:dyDescent="0.2">
      <c r="A70" s="27" t="s">
        <v>801</v>
      </c>
      <c r="B70" s="28">
        <v>38534</v>
      </c>
      <c r="C70" s="27">
        <f>SUM(D70:I70)</f>
        <v>3481</v>
      </c>
      <c r="D70" s="27">
        <v>1574</v>
      </c>
      <c r="E70" s="27">
        <v>1907</v>
      </c>
      <c r="F70" s="27">
        <v>0</v>
      </c>
      <c r="G70" s="27">
        <v>0</v>
      </c>
      <c r="H70" s="29">
        <v>0</v>
      </c>
      <c r="I70" s="29">
        <v>0</v>
      </c>
    </row>
    <row r="71" spans="1:9" ht="15" x14ac:dyDescent="0.2">
      <c r="A71" s="27" t="s">
        <v>98</v>
      </c>
      <c r="B71" s="28">
        <v>38534</v>
      </c>
      <c r="C71" s="27">
        <v>3043</v>
      </c>
      <c r="D71" s="27">
        <v>1593</v>
      </c>
      <c r="E71" s="27">
        <v>1450</v>
      </c>
      <c r="F71" s="27">
        <v>0</v>
      </c>
      <c r="G71" s="27">
        <v>0</v>
      </c>
      <c r="H71" s="29">
        <v>0</v>
      </c>
      <c r="I71" s="29">
        <v>0</v>
      </c>
    </row>
    <row r="72" spans="1:9" ht="15" x14ac:dyDescent="0.2">
      <c r="A72" s="27" t="s">
        <v>99</v>
      </c>
      <c r="B72" s="28">
        <v>38534</v>
      </c>
      <c r="C72" s="27">
        <v>3382</v>
      </c>
      <c r="D72" s="27">
        <v>1533</v>
      </c>
      <c r="E72" s="27">
        <v>1849</v>
      </c>
      <c r="F72" s="27">
        <v>0</v>
      </c>
      <c r="G72" s="27">
        <v>0</v>
      </c>
      <c r="H72" s="29">
        <v>0</v>
      </c>
      <c r="I72" s="29">
        <v>0</v>
      </c>
    </row>
    <row r="73" spans="1:9" ht="15" x14ac:dyDescent="0.2">
      <c r="A73" s="27" t="s">
        <v>100</v>
      </c>
      <c r="B73" s="28">
        <v>38534</v>
      </c>
      <c r="C73" s="27">
        <v>3720</v>
      </c>
      <c r="D73" s="27">
        <v>1572</v>
      </c>
      <c r="E73" s="27">
        <v>2148</v>
      </c>
      <c r="F73" s="27">
        <v>0</v>
      </c>
      <c r="G73" s="27">
        <v>0</v>
      </c>
      <c r="H73" s="29">
        <v>0</v>
      </c>
      <c r="I73" s="29">
        <v>0</v>
      </c>
    </row>
    <row r="74" spans="1:9" ht="15" x14ac:dyDescent="0.2">
      <c r="A74" s="27" t="s">
        <v>768</v>
      </c>
      <c r="B74" s="28">
        <v>41250</v>
      </c>
      <c r="C74" s="27">
        <v>3382</v>
      </c>
      <c r="D74" s="27">
        <v>1533</v>
      </c>
      <c r="E74" s="27">
        <v>1849</v>
      </c>
      <c r="F74" s="27">
        <v>0</v>
      </c>
      <c r="G74" s="27">
        <v>0</v>
      </c>
      <c r="H74" s="29">
        <v>0</v>
      </c>
      <c r="I74" s="29">
        <v>0</v>
      </c>
    </row>
    <row r="75" spans="1:9" ht="15" x14ac:dyDescent="0.2">
      <c r="A75" s="27" t="s">
        <v>101</v>
      </c>
      <c r="B75" s="28">
        <v>38534</v>
      </c>
      <c r="C75" s="27">
        <v>3488</v>
      </c>
      <c r="D75" s="27">
        <v>1575</v>
      </c>
      <c r="E75" s="27">
        <v>1913</v>
      </c>
      <c r="F75" s="27">
        <v>0</v>
      </c>
      <c r="G75" s="27">
        <v>0</v>
      </c>
      <c r="H75" s="29">
        <v>0</v>
      </c>
      <c r="I75" s="29">
        <v>0</v>
      </c>
    </row>
    <row r="76" spans="1:9" ht="15" x14ac:dyDescent="0.2">
      <c r="A76" s="27" t="s">
        <v>102</v>
      </c>
      <c r="B76" s="28">
        <v>38534</v>
      </c>
      <c r="C76" s="27">
        <v>3751</v>
      </c>
      <c r="D76" s="27">
        <v>1583</v>
      </c>
      <c r="E76" s="27">
        <v>2168</v>
      </c>
      <c r="F76" s="27">
        <v>0</v>
      </c>
      <c r="G76" s="27">
        <v>0</v>
      </c>
      <c r="H76" s="29">
        <v>0</v>
      </c>
      <c r="I76" s="29">
        <v>0</v>
      </c>
    </row>
    <row r="77" spans="1:9" ht="15" x14ac:dyDescent="0.2">
      <c r="A77" s="27" t="s">
        <v>103</v>
      </c>
      <c r="B77" s="28">
        <v>38534</v>
      </c>
      <c r="C77" s="27">
        <v>3389</v>
      </c>
      <c r="D77" s="27">
        <v>1528</v>
      </c>
      <c r="E77" s="27">
        <v>1861</v>
      </c>
      <c r="F77" s="27">
        <v>0</v>
      </c>
      <c r="G77" s="27">
        <v>0</v>
      </c>
      <c r="H77" s="29">
        <v>0</v>
      </c>
      <c r="I77" s="29">
        <v>0</v>
      </c>
    </row>
    <row r="78" spans="1:9" ht="15" x14ac:dyDescent="0.2">
      <c r="A78" s="27" t="s">
        <v>104</v>
      </c>
      <c r="B78" s="28">
        <v>38534</v>
      </c>
      <c r="C78" s="27">
        <v>3610</v>
      </c>
      <c r="D78" s="27">
        <v>1523</v>
      </c>
      <c r="E78" s="27">
        <v>2087</v>
      </c>
      <c r="F78" s="27">
        <v>0</v>
      </c>
      <c r="G78" s="27">
        <v>0</v>
      </c>
      <c r="H78" s="29">
        <v>0</v>
      </c>
      <c r="I78" s="29">
        <v>0</v>
      </c>
    </row>
    <row r="79" spans="1:9" ht="15" x14ac:dyDescent="0.2">
      <c r="A79" s="27" t="s">
        <v>105</v>
      </c>
      <c r="B79" s="28">
        <v>38534</v>
      </c>
      <c r="C79" s="27">
        <v>3240</v>
      </c>
      <c r="D79" s="27">
        <v>1607</v>
      </c>
      <c r="E79" s="27">
        <v>1633</v>
      </c>
      <c r="F79" s="27">
        <v>0</v>
      </c>
      <c r="G79" s="27">
        <v>0</v>
      </c>
      <c r="H79" s="29">
        <v>0</v>
      </c>
      <c r="I79" s="29">
        <v>0</v>
      </c>
    </row>
    <row r="80" spans="1:9" ht="15" x14ac:dyDescent="0.2">
      <c r="A80" s="27" t="s">
        <v>106</v>
      </c>
      <c r="B80" s="28">
        <v>38534</v>
      </c>
      <c r="C80" s="27">
        <v>3749</v>
      </c>
      <c r="D80" s="27">
        <v>1581</v>
      </c>
      <c r="E80" s="27">
        <v>2168</v>
      </c>
      <c r="F80" s="27">
        <v>0</v>
      </c>
      <c r="G80" s="27">
        <v>0</v>
      </c>
      <c r="H80" s="29">
        <v>0</v>
      </c>
      <c r="I80" s="29">
        <v>0</v>
      </c>
    </row>
    <row r="81" spans="1:9" ht="15" x14ac:dyDescent="0.2">
      <c r="A81" s="27" t="s">
        <v>802</v>
      </c>
      <c r="B81" s="28">
        <v>38534</v>
      </c>
      <c r="C81" s="27">
        <f>SUM(D81:I81)</f>
        <v>3554</v>
      </c>
      <c r="D81" s="27">
        <v>1547</v>
      </c>
      <c r="E81" s="27">
        <v>2007</v>
      </c>
      <c r="F81" s="27">
        <v>0</v>
      </c>
      <c r="G81" s="27">
        <v>0</v>
      </c>
      <c r="H81" s="29">
        <v>0</v>
      </c>
      <c r="I81" s="29">
        <v>0</v>
      </c>
    </row>
    <row r="82" spans="1:9" ht="15" x14ac:dyDescent="0.2">
      <c r="A82" s="27" t="s">
        <v>107</v>
      </c>
      <c r="B82" s="28">
        <v>38534</v>
      </c>
      <c r="C82" s="27">
        <v>3047</v>
      </c>
      <c r="D82" s="27">
        <v>1589</v>
      </c>
      <c r="E82" s="27">
        <v>1458</v>
      </c>
      <c r="F82" s="27">
        <v>0</v>
      </c>
      <c r="G82" s="27">
        <v>0</v>
      </c>
      <c r="H82" s="29">
        <v>0</v>
      </c>
      <c r="I82" s="29">
        <v>0</v>
      </c>
    </row>
    <row r="83" spans="1:9" ht="15" x14ac:dyDescent="0.2">
      <c r="A83" s="27" t="s">
        <v>108</v>
      </c>
      <c r="B83" s="28">
        <v>38534</v>
      </c>
      <c r="C83" s="27">
        <v>3354</v>
      </c>
      <c r="D83" s="27">
        <v>1599</v>
      </c>
      <c r="E83" s="27">
        <v>1755</v>
      </c>
      <c r="F83" s="27">
        <v>0</v>
      </c>
      <c r="G83" s="27">
        <v>0</v>
      </c>
      <c r="H83" s="29">
        <v>0</v>
      </c>
      <c r="I83" s="29">
        <v>0</v>
      </c>
    </row>
    <row r="84" spans="1:9" ht="15" x14ac:dyDescent="0.2">
      <c r="A84" s="31" t="s">
        <v>109</v>
      </c>
      <c r="B84" s="32">
        <v>38534</v>
      </c>
      <c r="C84" s="31">
        <v>3357</v>
      </c>
      <c r="D84" s="31">
        <v>1564</v>
      </c>
      <c r="E84" s="31">
        <v>1768</v>
      </c>
      <c r="F84" s="31">
        <v>0</v>
      </c>
      <c r="G84" s="31">
        <v>25</v>
      </c>
      <c r="H84" s="29">
        <v>0</v>
      </c>
      <c r="I84" s="29">
        <v>0</v>
      </c>
    </row>
    <row r="85" spans="1:9" ht="15" x14ac:dyDescent="0.2">
      <c r="A85" s="31" t="s">
        <v>110</v>
      </c>
      <c r="B85" s="32">
        <v>38534</v>
      </c>
      <c r="C85" s="31">
        <v>3663</v>
      </c>
      <c r="D85" s="31">
        <v>1551</v>
      </c>
      <c r="E85" s="31">
        <v>2112</v>
      </c>
      <c r="F85" s="31">
        <v>0</v>
      </c>
      <c r="G85" s="31">
        <v>0</v>
      </c>
      <c r="H85" s="29">
        <v>0</v>
      </c>
      <c r="I85" s="29">
        <v>0</v>
      </c>
    </row>
    <row r="86" spans="1:9" ht="15" x14ac:dyDescent="0.2">
      <c r="A86" s="31" t="s">
        <v>803</v>
      </c>
      <c r="B86" s="32">
        <v>38534</v>
      </c>
      <c r="C86" s="31">
        <f>SUM(D86:I86)</f>
        <v>3046</v>
      </c>
      <c r="D86" s="31">
        <v>1589</v>
      </c>
      <c r="E86" s="31">
        <v>1457</v>
      </c>
      <c r="F86" s="31">
        <v>0</v>
      </c>
      <c r="G86" s="31">
        <v>0</v>
      </c>
      <c r="H86" s="29">
        <v>0</v>
      </c>
      <c r="I86" s="29">
        <v>0</v>
      </c>
    </row>
    <row r="87" spans="1:9" ht="15" x14ac:dyDescent="0.2">
      <c r="A87" s="31" t="s">
        <v>111</v>
      </c>
      <c r="B87" s="32">
        <v>38534</v>
      </c>
      <c r="C87" s="31">
        <v>3357</v>
      </c>
      <c r="D87" s="31">
        <v>1570</v>
      </c>
      <c r="E87" s="31">
        <v>1768</v>
      </c>
      <c r="F87" s="31">
        <v>0</v>
      </c>
      <c r="G87" s="31">
        <v>19</v>
      </c>
      <c r="H87" s="29">
        <v>0</v>
      </c>
      <c r="I87" s="29">
        <v>0</v>
      </c>
    </row>
    <row r="88" spans="1:9" ht="15" x14ac:dyDescent="0.2">
      <c r="A88" s="31" t="s">
        <v>112</v>
      </c>
      <c r="B88" s="32">
        <v>38534</v>
      </c>
      <c r="C88" s="31">
        <v>3410</v>
      </c>
      <c r="D88" s="31">
        <v>1535</v>
      </c>
      <c r="E88" s="31">
        <v>1875</v>
      </c>
      <c r="F88" s="31">
        <v>0</v>
      </c>
      <c r="G88" s="31">
        <v>0</v>
      </c>
      <c r="H88" s="29">
        <v>0</v>
      </c>
      <c r="I88" s="29">
        <v>0</v>
      </c>
    </row>
    <row r="89" spans="1:9" ht="15" x14ac:dyDescent="0.2">
      <c r="A89" s="31" t="s">
        <v>804</v>
      </c>
      <c r="B89" s="32">
        <v>38534</v>
      </c>
      <c r="C89" s="31">
        <f>SUM(D89:I89)</f>
        <v>3380</v>
      </c>
      <c r="D89" s="31">
        <v>1515</v>
      </c>
      <c r="E89" s="31">
        <v>1865</v>
      </c>
      <c r="F89" s="31">
        <v>0</v>
      </c>
      <c r="G89" s="31">
        <v>0</v>
      </c>
      <c r="H89" s="29">
        <v>0</v>
      </c>
      <c r="I89" s="29">
        <v>0</v>
      </c>
    </row>
    <row r="90" spans="1:9" ht="15" x14ac:dyDescent="0.2">
      <c r="A90" s="31" t="s">
        <v>113</v>
      </c>
      <c r="B90" s="32">
        <v>38534</v>
      </c>
      <c r="C90" s="31">
        <v>3390</v>
      </c>
      <c r="D90" s="31">
        <v>1531</v>
      </c>
      <c r="E90" s="31">
        <v>1859</v>
      </c>
      <c r="F90" s="31">
        <v>0</v>
      </c>
      <c r="G90" s="31">
        <v>0</v>
      </c>
      <c r="H90" s="29">
        <v>0</v>
      </c>
      <c r="I90" s="29">
        <v>0</v>
      </c>
    </row>
    <row r="91" spans="1:9" ht="15" x14ac:dyDescent="0.2">
      <c r="A91" s="31" t="s">
        <v>114</v>
      </c>
      <c r="B91" s="32">
        <v>38534</v>
      </c>
      <c r="C91" s="31">
        <v>3478</v>
      </c>
      <c r="D91" s="31">
        <v>1517</v>
      </c>
      <c r="E91" s="31">
        <v>1961</v>
      </c>
      <c r="F91" s="31">
        <v>0</v>
      </c>
      <c r="G91" s="31">
        <v>0</v>
      </c>
      <c r="H91" s="29">
        <v>0</v>
      </c>
      <c r="I91" s="29">
        <v>0</v>
      </c>
    </row>
    <row r="92" spans="1:9" ht="15" x14ac:dyDescent="0.2">
      <c r="A92" s="31" t="s">
        <v>115</v>
      </c>
      <c r="B92" s="32">
        <v>38534</v>
      </c>
      <c r="C92" s="31">
        <v>3363</v>
      </c>
      <c r="D92" s="31">
        <v>1557</v>
      </c>
      <c r="E92" s="31">
        <v>1774</v>
      </c>
      <c r="F92" s="31">
        <v>0</v>
      </c>
      <c r="G92" s="31">
        <v>32</v>
      </c>
      <c r="H92" s="29">
        <v>0</v>
      </c>
      <c r="I92" s="29">
        <v>0</v>
      </c>
    </row>
    <row r="93" spans="1:9" ht="15" x14ac:dyDescent="0.2">
      <c r="A93" s="31" t="s">
        <v>805</v>
      </c>
      <c r="B93" s="32">
        <v>38534</v>
      </c>
      <c r="C93" s="31">
        <f>SUM(D93:I93)</f>
        <v>3389</v>
      </c>
      <c r="D93" s="31">
        <v>1532</v>
      </c>
      <c r="E93" s="31">
        <v>1857</v>
      </c>
      <c r="F93" s="31">
        <v>0</v>
      </c>
      <c r="G93" s="31">
        <v>0</v>
      </c>
      <c r="H93" s="29">
        <v>0</v>
      </c>
      <c r="I93" s="29">
        <v>0</v>
      </c>
    </row>
    <row r="94" spans="1:9" ht="15" x14ac:dyDescent="0.2">
      <c r="A94" s="27" t="s">
        <v>116</v>
      </c>
      <c r="B94" s="28">
        <v>38534</v>
      </c>
      <c r="C94" s="27">
        <v>3561</v>
      </c>
      <c r="D94" s="27">
        <v>1546</v>
      </c>
      <c r="E94" s="27">
        <v>2015</v>
      </c>
      <c r="F94" s="27">
        <v>0</v>
      </c>
      <c r="G94" s="27">
        <v>0</v>
      </c>
      <c r="H94" s="29">
        <v>0</v>
      </c>
      <c r="I94" s="29">
        <v>0</v>
      </c>
    </row>
    <row r="95" spans="1:9" ht="15" x14ac:dyDescent="0.2">
      <c r="A95" s="27" t="s">
        <v>117</v>
      </c>
      <c r="B95" s="28">
        <v>38534</v>
      </c>
      <c r="C95" s="27">
        <v>3039</v>
      </c>
      <c r="D95" s="27">
        <v>1612</v>
      </c>
      <c r="E95" s="27">
        <v>1427</v>
      </c>
      <c r="F95" s="27">
        <v>0</v>
      </c>
      <c r="G95" s="27">
        <v>0</v>
      </c>
      <c r="H95" s="29">
        <v>0</v>
      </c>
      <c r="I95" s="29">
        <v>0</v>
      </c>
    </row>
    <row r="96" spans="1:9" ht="15" x14ac:dyDescent="0.2">
      <c r="A96" s="27" t="s">
        <v>118</v>
      </c>
      <c r="B96" s="28">
        <v>38534</v>
      </c>
      <c r="C96" s="27">
        <v>3357</v>
      </c>
      <c r="D96" s="27">
        <v>1600</v>
      </c>
      <c r="E96" s="27">
        <v>1757</v>
      </c>
      <c r="F96" s="27">
        <v>0</v>
      </c>
      <c r="G96" s="27">
        <v>0</v>
      </c>
      <c r="H96" s="29">
        <v>0</v>
      </c>
      <c r="I96" s="29">
        <v>0</v>
      </c>
    </row>
    <row r="97" spans="1:9" ht="15" x14ac:dyDescent="0.2">
      <c r="A97" s="27" t="s">
        <v>806</v>
      </c>
      <c r="B97" s="28">
        <v>38534</v>
      </c>
      <c r="C97" s="27">
        <f>SUM(D97:I97)</f>
        <v>3485</v>
      </c>
      <c r="D97" s="27">
        <v>1537</v>
      </c>
      <c r="E97" s="27">
        <v>1948</v>
      </c>
      <c r="F97" s="27">
        <v>0</v>
      </c>
      <c r="G97" s="27">
        <v>0</v>
      </c>
      <c r="H97" s="29">
        <v>0</v>
      </c>
      <c r="I97" s="29">
        <v>0</v>
      </c>
    </row>
    <row r="98" spans="1:9" ht="15" x14ac:dyDescent="0.2">
      <c r="A98" s="27" t="s">
        <v>119</v>
      </c>
      <c r="B98" s="28">
        <v>38534</v>
      </c>
      <c r="C98" s="27">
        <v>3326</v>
      </c>
      <c r="D98" s="27">
        <v>1588</v>
      </c>
      <c r="E98" s="27">
        <v>1738</v>
      </c>
      <c r="F98" s="27">
        <v>0</v>
      </c>
      <c r="G98" s="27">
        <v>0</v>
      </c>
      <c r="H98" s="29">
        <v>0</v>
      </c>
      <c r="I98" s="29">
        <v>0</v>
      </c>
    </row>
    <row r="99" spans="1:9" s="71" customFormat="1" ht="15" x14ac:dyDescent="0.2">
      <c r="A99" s="27" t="s">
        <v>120</v>
      </c>
      <c r="B99" s="28">
        <v>38534</v>
      </c>
      <c r="C99" s="27">
        <v>3384</v>
      </c>
      <c r="D99" s="27">
        <v>1532</v>
      </c>
      <c r="E99" s="27">
        <v>1852</v>
      </c>
      <c r="F99" s="27">
        <v>0</v>
      </c>
      <c r="G99" s="27">
        <v>0</v>
      </c>
      <c r="H99" s="29">
        <v>0</v>
      </c>
      <c r="I99" s="29">
        <v>0</v>
      </c>
    </row>
    <row r="100" spans="1:9" ht="15" x14ac:dyDescent="0.2">
      <c r="A100" s="27" t="s">
        <v>121</v>
      </c>
      <c r="B100" s="28">
        <v>38534</v>
      </c>
      <c r="C100" s="27">
        <v>3379</v>
      </c>
      <c r="D100" s="27">
        <v>1603</v>
      </c>
      <c r="E100" s="27">
        <v>1776</v>
      </c>
      <c r="F100" s="27">
        <v>0</v>
      </c>
      <c r="G100" s="27">
        <v>0</v>
      </c>
      <c r="H100" s="29">
        <v>0</v>
      </c>
      <c r="I100" s="29">
        <v>0</v>
      </c>
    </row>
    <row r="101" spans="1:9" ht="15" x14ac:dyDescent="0.2">
      <c r="A101" s="27" t="s">
        <v>122</v>
      </c>
      <c r="B101" s="28">
        <v>38534</v>
      </c>
      <c r="C101" s="27">
        <v>3297</v>
      </c>
      <c r="D101" s="27">
        <v>1591</v>
      </c>
      <c r="E101" s="27">
        <v>1706</v>
      </c>
      <c r="F101" s="27">
        <v>0</v>
      </c>
      <c r="G101" s="27">
        <v>0</v>
      </c>
      <c r="H101" s="29">
        <v>0</v>
      </c>
      <c r="I101" s="29">
        <v>0</v>
      </c>
    </row>
    <row r="102" spans="1:9" ht="15" x14ac:dyDescent="0.2">
      <c r="A102" s="27" t="s">
        <v>123</v>
      </c>
      <c r="B102" s="28">
        <v>38534</v>
      </c>
      <c r="C102" s="27">
        <v>3554</v>
      </c>
      <c r="D102" s="27">
        <v>1547</v>
      </c>
      <c r="E102" s="27">
        <v>2007</v>
      </c>
      <c r="F102" s="27">
        <v>0</v>
      </c>
      <c r="G102" s="27">
        <v>0</v>
      </c>
      <c r="H102" s="29">
        <v>0</v>
      </c>
      <c r="I102" s="29">
        <v>0</v>
      </c>
    </row>
    <row r="103" spans="1:9" ht="15" x14ac:dyDescent="0.2">
      <c r="A103" s="29" t="s">
        <v>124</v>
      </c>
      <c r="B103" s="30">
        <v>38534</v>
      </c>
      <c r="C103" s="29">
        <v>3515</v>
      </c>
      <c r="D103" s="29">
        <v>868</v>
      </c>
      <c r="E103" s="29">
        <v>0</v>
      </c>
      <c r="F103" s="29">
        <v>1947</v>
      </c>
      <c r="G103" s="29">
        <v>0</v>
      </c>
      <c r="H103" s="29">
        <v>700</v>
      </c>
      <c r="I103" s="29">
        <v>0</v>
      </c>
    </row>
    <row r="104" spans="1:9" ht="15" x14ac:dyDescent="0.2">
      <c r="A104" s="29" t="s">
        <v>125</v>
      </c>
      <c r="B104" s="30">
        <v>38534</v>
      </c>
      <c r="C104" s="29">
        <v>3491</v>
      </c>
      <c r="D104" s="29">
        <v>869</v>
      </c>
      <c r="E104" s="29">
        <v>0</v>
      </c>
      <c r="F104" s="29">
        <v>2104</v>
      </c>
      <c r="G104" s="29">
        <v>0</v>
      </c>
      <c r="H104" s="29">
        <v>518</v>
      </c>
      <c r="I104" s="29">
        <v>0</v>
      </c>
    </row>
    <row r="105" spans="1:9" ht="15" x14ac:dyDescent="0.2">
      <c r="A105" s="29" t="s">
        <v>126</v>
      </c>
      <c r="B105" s="30">
        <v>38534</v>
      </c>
      <c r="C105" s="29">
        <v>3500</v>
      </c>
      <c r="D105" s="29">
        <v>868</v>
      </c>
      <c r="E105" s="29">
        <v>0</v>
      </c>
      <c r="F105" s="29">
        <v>2108</v>
      </c>
      <c r="G105" s="29">
        <v>0</v>
      </c>
      <c r="H105" s="29">
        <v>524</v>
      </c>
      <c r="I105" s="29">
        <v>0</v>
      </c>
    </row>
    <row r="106" spans="1:9" ht="15" x14ac:dyDescent="0.2">
      <c r="A106" s="29" t="s">
        <v>127</v>
      </c>
      <c r="B106" s="30">
        <v>38534</v>
      </c>
      <c r="C106" s="29">
        <v>3499</v>
      </c>
      <c r="D106" s="29">
        <v>869</v>
      </c>
      <c r="E106" s="29">
        <v>0</v>
      </c>
      <c r="F106" s="29">
        <v>2130</v>
      </c>
      <c r="G106" s="29">
        <v>0</v>
      </c>
      <c r="H106" s="29">
        <v>500</v>
      </c>
      <c r="I106" s="29">
        <v>0</v>
      </c>
    </row>
    <row r="107" spans="1:9" ht="15" x14ac:dyDescent="0.2">
      <c r="A107" s="29" t="s">
        <v>128</v>
      </c>
      <c r="B107" s="30">
        <v>38534</v>
      </c>
      <c r="C107" s="29">
        <v>3492</v>
      </c>
      <c r="D107" s="29">
        <v>871</v>
      </c>
      <c r="E107" s="29">
        <v>0</v>
      </c>
      <c r="F107" s="29">
        <v>2093</v>
      </c>
      <c r="G107" s="29">
        <v>0</v>
      </c>
      <c r="H107" s="29">
        <v>528</v>
      </c>
      <c r="I107" s="29">
        <v>0</v>
      </c>
    </row>
    <row r="108" spans="1:9" ht="15" x14ac:dyDescent="0.2">
      <c r="A108" s="29" t="s">
        <v>807</v>
      </c>
      <c r="B108" s="30">
        <v>38534</v>
      </c>
      <c r="C108" s="29">
        <f>SUM(D108:I108)</f>
        <v>3500</v>
      </c>
      <c r="D108" s="29">
        <v>868</v>
      </c>
      <c r="E108" s="29">
        <v>0</v>
      </c>
      <c r="F108" s="29">
        <v>2112</v>
      </c>
      <c r="G108" s="29">
        <v>0</v>
      </c>
      <c r="H108" s="29">
        <v>520</v>
      </c>
      <c r="I108" s="29">
        <v>0</v>
      </c>
    </row>
    <row r="109" spans="1:9" ht="15" x14ac:dyDescent="0.2">
      <c r="A109" s="29" t="s">
        <v>129</v>
      </c>
      <c r="B109" s="30">
        <v>38534</v>
      </c>
      <c r="C109" s="29">
        <v>3496</v>
      </c>
      <c r="D109" s="29">
        <v>868</v>
      </c>
      <c r="E109" s="29">
        <v>0</v>
      </c>
      <c r="F109" s="29">
        <v>2128</v>
      </c>
      <c r="G109" s="29">
        <v>0</v>
      </c>
      <c r="H109" s="29">
        <v>500</v>
      </c>
      <c r="I109" s="29">
        <v>0</v>
      </c>
    </row>
    <row r="110" spans="1:9" ht="15" x14ac:dyDescent="0.2">
      <c r="A110" s="29" t="s">
        <v>130</v>
      </c>
      <c r="B110" s="30">
        <v>38534</v>
      </c>
      <c r="C110" s="29">
        <v>3497</v>
      </c>
      <c r="D110" s="29">
        <v>867</v>
      </c>
      <c r="E110" s="29">
        <v>0</v>
      </c>
      <c r="F110" s="29">
        <v>2103</v>
      </c>
      <c r="G110" s="29">
        <v>0</v>
      </c>
      <c r="H110" s="29">
        <v>527</v>
      </c>
      <c r="I110" s="29">
        <v>0</v>
      </c>
    </row>
    <row r="111" spans="1:9" ht="15" x14ac:dyDescent="0.2">
      <c r="A111" s="27" t="s">
        <v>838</v>
      </c>
      <c r="B111" s="28">
        <v>38534</v>
      </c>
      <c r="C111" s="27">
        <f>SUM(D111:I111)</f>
        <v>3472</v>
      </c>
      <c r="D111" s="27">
        <v>848</v>
      </c>
      <c r="E111" s="27">
        <v>0</v>
      </c>
      <c r="F111" s="27">
        <v>2119</v>
      </c>
      <c r="G111" s="27">
        <v>505</v>
      </c>
      <c r="H111" s="29">
        <v>0</v>
      </c>
      <c r="I111" s="29">
        <v>0</v>
      </c>
    </row>
    <row r="112" spans="1:9" ht="15" x14ac:dyDescent="0.2">
      <c r="A112" s="29" t="s">
        <v>131</v>
      </c>
      <c r="B112" s="30">
        <v>38534</v>
      </c>
      <c r="C112" s="29">
        <v>3492</v>
      </c>
      <c r="D112" s="29">
        <v>868</v>
      </c>
      <c r="E112" s="29">
        <v>0</v>
      </c>
      <c r="F112" s="29">
        <v>2119</v>
      </c>
      <c r="G112" s="29">
        <v>0</v>
      </c>
      <c r="H112" s="29">
        <v>505</v>
      </c>
      <c r="I112" s="29">
        <v>0</v>
      </c>
    </row>
    <row r="113" spans="1:9" ht="15" x14ac:dyDescent="0.2">
      <c r="A113" s="29" t="s">
        <v>132</v>
      </c>
      <c r="B113" s="30">
        <v>38534</v>
      </c>
      <c r="C113" s="29">
        <v>3487</v>
      </c>
      <c r="D113" s="29">
        <v>870</v>
      </c>
      <c r="E113" s="29">
        <v>0</v>
      </c>
      <c r="F113" s="29">
        <v>2083</v>
      </c>
      <c r="G113" s="29">
        <v>0</v>
      </c>
      <c r="H113" s="29">
        <v>534</v>
      </c>
      <c r="I113" s="29">
        <v>0</v>
      </c>
    </row>
    <row r="114" spans="1:9" ht="15" x14ac:dyDescent="0.2">
      <c r="A114" s="29" t="s">
        <v>133</v>
      </c>
      <c r="B114" s="30">
        <v>38534</v>
      </c>
      <c r="C114" s="29">
        <v>3490</v>
      </c>
      <c r="D114" s="29">
        <v>866</v>
      </c>
      <c r="E114" s="29">
        <v>0</v>
      </c>
      <c r="F114" s="29">
        <v>2115</v>
      </c>
      <c r="G114" s="29">
        <v>0</v>
      </c>
      <c r="H114" s="29">
        <v>509</v>
      </c>
      <c r="I114" s="29">
        <v>0</v>
      </c>
    </row>
    <row r="115" spans="1:9" ht="15" x14ac:dyDescent="0.2">
      <c r="A115" s="29" t="s">
        <v>134</v>
      </c>
      <c r="B115" s="30">
        <v>38534</v>
      </c>
      <c r="C115" s="29">
        <v>3491</v>
      </c>
      <c r="D115" s="29">
        <v>866</v>
      </c>
      <c r="E115" s="29">
        <v>0</v>
      </c>
      <c r="F115" s="29">
        <v>2117</v>
      </c>
      <c r="G115" s="29">
        <v>0</v>
      </c>
      <c r="H115" s="29">
        <v>508</v>
      </c>
      <c r="I115" s="29">
        <v>0</v>
      </c>
    </row>
    <row r="116" spans="1:9" ht="15" x14ac:dyDescent="0.2">
      <c r="A116" s="29" t="s">
        <v>135</v>
      </c>
      <c r="B116" s="30">
        <v>38534</v>
      </c>
      <c r="C116" s="29">
        <v>3482</v>
      </c>
      <c r="D116" s="29">
        <v>867</v>
      </c>
      <c r="E116" s="29">
        <v>0</v>
      </c>
      <c r="F116" s="29">
        <v>2095</v>
      </c>
      <c r="G116" s="29">
        <v>0</v>
      </c>
      <c r="H116" s="29">
        <v>520</v>
      </c>
      <c r="I116" s="29">
        <v>0</v>
      </c>
    </row>
    <row r="117" spans="1:9" ht="15" x14ac:dyDescent="0.2">
      <c r="A117" s="29" t="s">
        <v>136</v>
      </c>
      <c r="B117" s="30">
        <v>38534</v>
      </c>
      <c r="C117" s="29">
        <v>3550</v>
      </c>
      <c r="D117" s="29">
        <v>899</v>
      </c>
      <c r="E117" s="29">
        <v>0</v>
      </c>
      <c r="F117" s="29">
        <v>1069</v>
      </c>
      <c r="G117" s="29">
        <v>0</v>
      </c>
      <c r="H117" s="29">
        <v>1582</v>
      </c>
      <c r="I117" s="29">
        <v>0</v>
      </c>
    </row>
    <row r="118" spans="1:9" ht="15" x14ac:dyDescent="0.2">
      <c r="A118" s="29" t="s">
        <v>137</v>
      </c>
      <c r="B118" s="30">
        <v>38534</v>
      </c>
      <c r="C118" s="29">
        <v>3485</v>
      </c>
      <c r="D118" s="29">
        <v>870</v>
      </c>
      <c r="E118" s="29">
        <v>0</v>
      </c>
      <c r="F118" s="29">
        <v>2082</v>
      </c>
      <c r="G118" s="29">
        <v>0</v>
      </c>
      <c r="H118" s="29">
        <v>533</v>
      </c>
      <c r="I118" s="29">
        <v>0</v>
      </c>
    </row>
    <row r="119" spans="1:9" ht="15" x14ac:dyDescent="0.2">
      <c r="A119" s="29" t="s">
        <v>138</v>
      </c>
      <c r="B119" s="30">
        <v>38534</v>
      </c>
      <c r="C119" s="29">
        <v>3485</v>
      </c>
      <c r="D119" s="29">
        <v>869</v>
      </c>
      <c r="E119" s="29">
        <v>0</v>
      </c>
      <c r="F119" s="29">
        <v>2086</v>
      </c>
      <c r="G119" s="29">
        <v>0</v>
      </c>
      <c r="H119" s="29">
        <v>530</v>
      </c>
      <c r="I119" s="29">
        <v>0</v>
      </c>
    </row>
    <row r="120" spans="1:9" ht="15" x14ac:dyDescent="0.2">
      <c r="A120" s="29" t="s">
        <v>139</v>
      </c>
      <c r="B120" s="30">
        <v>38534</v>
      </c>
      <c r="C120" s="29">
        <v>3487</v>
      </c>
      <c r="D120" s="29">
        <v>871</v>
      </c>
      <c r="E120" s="29">
        <v>0</v>
      </c>
      <c r="F120" s="29">
        <v>2077</v>
      </c>
      <c r="G120" s="29">
        <v>0</v>
      </c>
      <c r="H120" s="29">
        <v>539</v>
      </c>
      <c r="I120" s="29">
        <v>0</v>
      </c>
    </row>
    <row r="121" spans="1:9" ht="15" x14ac:dyDescent="0.2">
      <c r="A121" s="29" t="s">
        <v>140</v>
      </c>
      <c r="B121" s="30">
        <v>38534</v>
      </c>
      <c r="C121" s="29">
        <v>3484</v>
      </c>
      <c r="D121" s="29">
        <v>870</v>
      </c>
      <c r="E121" s="29">
        <v>0</v>
      </c>
      <c r="F121" s="29">
        <v>2078</v>
      </c>
      <c r="G121" s="29">
        <v>0</v>
      </c>
      <c r="H121" s="29">
        <v>536</v>
      </c>
      <c r="I121" s="29">
        <v>0</v>
      </c>
    </row>
    <row r="122" spans="1:9" ht="15" x14ac:dyDescent="0.2">
      <c r="A122" s="29" t="s">
        <v>808</v>
      </c>
      <c r="B122" s="30">
        <v>38534</v>
      </c>
      <c r="C122" s="29">
        <f>SUM(D122:I122)</f>
        <v>3485</v>
      </c>
      <c r="D122" s="29">
        <v>871</v>
      </c>
      <c r="E122" s="29">
        <v>0</v>
      </c>
      <c r="F122" s="29">
        <v>2070</v>
      </c>
      <c r="G122" s="29">
        <v>0</v>
      </c>
      <c r="H122" s="29">
        <v>544</v>
      </c>
      <c r="I122" s="29">
        <v>0</v>
      </c>
    </row>
    <row r="123" spans="1:9" ht="15" x14ac:dyDescent="0.2">
      <c r="A123" s="29" t="s">
        <v>809</v>
      </c>
      <c r="B123" s="30">
        <v>38534</v>
      </c>
      <c r="C123" s="29">
        <f>SUM(D123:I123)</f>
        <v>3486</v>
      </c>
      <c r="D123" s="29">
        <v>872</v>
      </c>
      <c r="E123" s="29">
        <v>0</v>
      </c>
      <c r="F123" s="29">
        <v>2064</v>
      </c>
      <c r="G123" s="29">
        <v>0</v>
      </c>
      <c r="H123" s="29">
        <v>550</v>
      </c>
      <c r="I123" s="29">
        <v>0</v>
      </c>
    </row>
    <row r="124" spans="1:9" ht="15" x14ac:dyDescent="0.2">
      <c r="A124" s="29" t="s">
        <v>141</v>
      </c>
      <c r="B124" s="30">
        <v>38534</v>
      </c>
      <c r="C124" s="29">
        <v>3497</v>
      </c>
      <c r="D124" s="29">
        <v>877</v>
      </c>
      <c r="E124" s="29">
        <v>0</v>
      </c>
      <c r="F124" s="29">
        <v>2002</v>
      </c>
      <c r="G124" s="29">
        <v>0</v>
      </c>
      <c r="H124" s="29">
        <v>618</v>
      </c>
      <c r="I124" s="29">
        <v>0</v>
      </c>
    </row>
    <row r="125" spans="1:9" ht="15" x14ac:dyDescent="0.2">
      <c r="A125" s="29" t="s">
        <v>142</v>
      </c>
      <c r="B125" s="30">
        <v>38534</v>
      </c>
      <c r="C125" s="29">
        <v>3496</v>
      </c>
      <c r="D125" s="29">
        <v>876</v>
      </c>
      <c r="E125" s="29">
        <v>0</v>
      </c>
      <c r="F125" s="29">
        <v>2054</v>
      </c>
      <c r="G125" s="29">
        <v>0</v>
      </c>
      <c r="H125" s="29">
        <v>566</v>
      </c>
      <c r="I125" s="29">
        <v>0</v>
      </c>
    </row>
    <row r="126" spans="1:9" ht="15" x14ac:dyDescent="0.2">
      <c r="A126" s="29" t="s">
        <v>810</v>
      </c>
      <c r="B126" s="30">
        <v>38534</v>
      </c>
      <c r="C126" s="29">
        <f>SUM(D126:I126)</f>
        <v>3658</v>
      </c>
      <c r="D126" s="29">
        <v>949</v>
      </c>
      <c r="E126" s="29">
        <v>0</v>
      </c>
      <c r="F126" s="29">
        <v>126</v>
      </c>
      <c r="G126" s="29">
        <v>0</v>
      </c>
      <c r="H126" s="29">
        <v>2583</v>
      </c>
      <c r="I126" s="29">
        <v>0</v>
      </c>
    </row>
    <row r="127" spans="1:9" ht="15" x14ac:dyDescent="0.2">
      <c r="A127" s="29" t="s">
        <v>811</v>
      </c>
      <c r="B127" s="30">
        <v>38534</v>
      </c>
      <c r="C127" s="29">
        <f>SUM(D127:I127)</f>
        <v>3655</v>
      </c>
      <c r="D127" s="29">
        <v>948</v>
      </c>
      <c r="E127" s="29">
        <v>0</v>
      </c>
      <c r="F127" s="29">
        <v>132</v>
      </c>
      <c r="G127" s="29">
        <v>0</v>
      </c>
      <c r="H127" s="29">
        <v>2575</v>
      </c>
      <c r="I127" s="29">
        <v>0</v>
      </c>
    </row>
    <row r="128" spans="1:9" s="71" customFormat="1" ht="15" x14ac:dyDescent="0.2">
      <c r="A128" s="29" t="s">
        <v>888</v>
      </c>
      <c r="B128" s="30">
        <v>38534</v>
      </c>
      <c r="C128" s="29">
        <f>SUM(D128:I128)</f>
        <v>3510</v>
      </c>
      <c r="D128" s="29">
        <v>188</v>
      </c>
      <c r="E128" s="29">
        <v>0</v>
      </c>
      <c r="F128" s="29">
        <v>837</v>
      </c>
      <c r="G128" s="29">
        <v>393</v>
      </c>
      <c r="H128" s="29">
        <v>2092</v>
      </c>
      <c r="I128" s="29"/>
    </row>
    <row r="129" spans="1:9" ht="15.75" x14ac:dyDescent="0.25">
      <c r="A129" s="72" t="s">
        <v>854</v>
      </c>
      <c r="B129" s="30">
        <v>38534</v>
      </c>
      <c r="C129" s="27">
        <f>SUM(D129:G129)</f>
        <v>2895</v>
      </c>
      <c r="D129" s="73">
        <v>869</v>
      </c>
      <c r="E129" s="73">
        <v>0</v>
      </c>
      <c r="F129" s="73">
        <v>2026</v>
      </c>
      <c r="G129" s="73">
        <v>0</v>
      </c>
      <c r="H129" s="27"/>
      <c r="I129" s="27"/>
    </row>
    <row r="130" spans="1:9" ht="15.75" x14ac:dyDescent="0.25">
      <c r="A130" s="72" t="s">
        <v>812</v>
      </c>
      <c r="B130" s="30">
        <v>38534</v>
      </c>
      <c r="C130" s="27">
        <f>SUM(D130:G130)</f>
        <v>2678</v>
      </c>
      <c r="D130" s="73">
        <v>873</v>
      </c>
      <c r="E130" s="73">
        <v>0</v>
      </c>
      <c r="F130" s="73">
        <v>1805</v>
      </c>
      <c r="G130" s="73">
        <v>0</v>
      </c>
      <c r="H130" s="27"/>
      <c r="I130" s="27"/>
    </row>
    <row r="131" spans="1:9" ht="15" x14ac:dyDescent="0.2">
      <c r="A131" s="29" t="s">
        <v>143</v>
      </c>
      <c r="B131" s="30">
        <v>38534</v>
      </c>
      <c r="C131" s="29">
        <v>3522</v>
      </c>
      <c r="D131" s="29">
        <v>869</v>
      </c>
      <c r="E131" s="29">
        <v>0</v>
      </c>
      <c r="F131" s="29">
        <v>1905</v>
      </c>
      <c r="G131" s="29">
        <v>0</v>
      </c>
      <c r="H131" s="29">
        <v>748</v>
      </c>
      <c r="I131" s="29">
        <v>0</v>
      </c>
    </row>
    <row r="132" spans="1:9" ht="15" x14ac:dyDescent="0.2">
      <c r="A132" s="29" t="s">
        <v>144</v>
      </c>
      <c r="B132" s="30">
        <v>38534</v>
      </c>
      <c r="C132" s="29">
        <v>3545</v>
      </c>
      <c r="D132" s="29">
        <v>872</v>
      </c>
      <c r="E132" s="29">
        <v>0</v>
      </c>
      <c r="F132" s="29">
        <v>1805</v>
      </c>
      <c r="G132" s="29">
        <v>0</v>
      </c>
      <c r="H132" s="29">
        <v>868</v>
      </c>
      <c r="I132" s="29">
        <v>0</v>
      </c>
    </row>
    <row r="133" spans="1:9" ht="15" x14ac:dyDescent="0.2">
      <c r="A133" s="29" t="s">
        <v>145</v>
      </c>
      <c r="B133" s="30">
        <v>38534</v>
      </c>
      <c r="C133" s="29">
        <v>3518</v>
      </c>
      <c r="D133" s="29">
        <v>869</v>
      </c>
      <c r="E133" s="29">
        <v>0</v>
      </c>
      <c r="F133" s="29">
        <v>1941</v>
      </c>
      <c r="G133" s="29">
        <v>0</v>
      </c>
      <c r="H133" s="29">
        <v>708</v>
      </c>
      <c r="I133" s="29">
        <v>0</v>
      </c>
    </row>
    <row r="134" spans="1:9" ht="15" x14ac:dyDescent="0.2">
      <c r="A134" s="29" t="s">
        <v>146</v>
      </c>
      <c r="B134" s="30">
        <v>38534</v>
      </c>
      <c r="C134" s="29">
        <v>3485</v>
      </c>
      <c r="D134" s="29">
        <v>868</v>
      </c>
      <c r="E134" s="29">
        <v>0</v>
      </c>
      <c r="F134" s="29">
        <v>2099</v>
      </c>
      <c r="G134" s="29">
        <v>0</v>
      </c>
      <c r="H134" s="29">
        <v>518</v>
      </c>
      <c r="I134" s="29">
        <v>0</v>
      </c>
    </row>
    <row r="135" spans="1:9" ht="15" x14ac:dyDescent="0.2">
      <c r="A135" s="29" t="s">
        <v>147</v>
      </c>
      <c r="B135" s="30">
        <v>38534</v>
      </c>
      <c r="C135" s="29">
        <v>3482</v>
      </c>
      <c r="D135" s="29">
        <v>868</v>
      </c>
      <c r="E135" s="29">
        <v>0</v>
      </c>
      <c r="F135" s="29">
        <v>2089</v>
      </c>
      <c r="G135" s="29">
        <v>0</v>
      </c>
      <c r="H135" s="29">
        <v>525</v>
      </c>
      <c r="I135" s="29">
        <v>0</v>
      </c>
    </row>
    <row r="136" spans="1:9" ht="15" x14ac:dyDescent="0.2">
      <c r="A136" s="29" t="s">
        <v>813</v>
      </c>
      <c r="B136" s="30">
        <v>38534</v>
      </c>
      <c r="C136" s="29">
        <f>SUM(D136:I136)</f>
        <v>3576</v>
      </c>
      <c r="D136" s="29">
        <v>909</v>
      </c>
      <c r="E136" s="29">
        <v>0</v>
      </c>
      <c r="F136" s="29">
        <v>622</v>
      </c>
      <c r="G136" s="29">
        <v>0</v>
      </c>
      <c r="H136" s="29">
        <v>2045</v>
      </c>
      <c r="I136" s="29">
        <v>0</v>
      </c>
    </row>
    <row r="137" spans="1:9" ht="15" x14ac:dyDescent="0.2">
      <c r="A137" s="29" t="s">
        <v>814</v>
      </c>
      <c r="B137" s="30">
        <v>38534</v>
      </c>
      <c r="C137" s="29">
        <f>SUM(D137:I137)</f>
        <v>3551</v>
      </c>
      <c r="D137" s="29">
        <v>900</v>
      </c>
      <c r="E137" s="29">
        <v>0</v>
      </c>
      <c r="F137" s="29">
        <v>1030</v>
      </c>
      <c r="G137" s="29">
        <v>0</v>
      </c>
      <c r="H137" s="29">
        <v>1621</v>
      </c>
      <c r="I137" s="29">
        <v>0</v>
      </c>
    </row>
    <row r="138" spans="1:9" ht="15" x14ac:dyDescent="0.2">
      <c r="A138" s="27" t="s">
        <v>148</v>
      </c>
      <c r="B138" s="28">
        <v>38534</v>
      </c>
      <c r="C138" s="27">
        <v>3446</v>
      </c>
      <c r="D138" s="27">
        <v>1595</v>
      </c>
      <c r="E138" s="27">
        <v>1851</v>
      </c>
      <c r="F138" s="27">
        <v>0</v>
      </c>
      <c r="G138" s="27">
        <v>0</v>
      </c>
      <c r="H138" s="29">
        <v>0</v>
      </c>
      <c r="I138" s="29">
        <v>0</v>
      </c>
    </row>
    <row r="139" spans="1:9" ht="15" x14ac:dyDescent="0.2">
      <c r="A139" s="27" t="s">
        <v>149</v>
      </c>
      <c r="B139" s="28">
        <v>38534</v>
      </c>
      <c r="C139" s="27">
        <v>3484</v>
      </c>
      <c r="D139" s="27">
        <v>1579</v>
      </c>
      <c r="E139" s="27">
        <v>1905</v>
      </c>
      <c r="F139" s="27">
        <v>0</v>
      </c>
      <c r="G139" s="27">
        <v>0</v>
      </c>
      <c r="H139" s="29">
        <v>0</v>
      </c>
      <c r="I139" s="29">
        <v>0</v>
      </c>
    </row>
    <row r="140" spans="1:9" ht="15.75" x14ac:dyDescent="0.25">
      <c r="A140" s="72" t="s">
        <v>855</v>
      </c>
      <c r="B140" s="30">
        <v>38534</v>
      </c>
      <c r="C140" s="27">
        <f>SUM(D140:G140)</f>
        <v>3385</v>
      </c>
      <c r="D140" s="73">
        <v>1516</v>
      </c>
      <c r="E140" s="73">
        <v>1869</v>
      </c>
      <c r="F140" s="73">
        <v>0</v>
      </c>
      <c r="G140" s="73">
        <v>0</v>
      </c>
      <c r="H140" s="27"/>
      <c r="I140" s="27"/>
    </row>
    <row r="141" spans="1:9" ht="15" x14ac:dyDescent="0.2">
      <c r="A141" s="27" t="s">
        <v>150</v>
      </c>
      <c r="B141" s="28">
        <v>38534</v>
      </c>
      <c r="C141" s="27">
        <v>3386</v>
      </c>
      <c r="D141" s="27">
        <v>1515</v>
      </c>
      <c r="E141" s="27">
        <v>1871</v>
      </c>
      <c r="F141" s="27">
        <v>0</v>
      </c>
      <c r="G141" s="27">
        <v>0</v>
      </c>
      <c r="H141" s="29">
        <v>0</v>
      </c>
      <c r="I141" s="29">
        <v>0</v>
      </c>
    </row>
    <row r="142" spans="1:9" ht="15" x14ac:dyDescent="0.2">
      <c r="A142" s="27" t="s">
        <v>151</v>
      </c>
      <c r="B142" s="28">
        <v>38534</v>
      </c>
      <c r="C142" s="27">
        <v>3417</v>
      </c>
      <c r="D142" s="27">
        <v>1339</v>
      </c>
      <c r="E142" s="27">
        <v>1831</v>
      </c>
      <c r="F142" s="27">
        <v>0</v>
      </c>
      <c r="G142" s="27">
        <v>247</v>
      </c>
      <c r="H142" s="29">
        <v>0</v>
      </c>
      <c r="I142" s="29">
        <v>0</v>
      </c>
    </row>
    <row r="143" spans="1:9" ht="15" x14ac:dyDescent="0.2">
      <c r="A143" s="27" t="s">
        <v>152</v>
      </c>
      <c r="B143" s="28">
        <v>38534</v>
      </c>
      <c r="C143" s="27">
        <v>3297</v>
      </c>
      <c r="D143" s="27">
        <v>1593</v>
      </c>
      <c r="E143" s="27">
        <v>1704</v>
      </c>
      <c r="F143" s="27">
        <v>0</v>
      </c>
      <c r="G143" s="27">
        <v>0</v>
      </c>
      <c r="H143" s="29">
        <v>0</v>
      </c>
      <c r="I143" s="29">
        <v>0</v>
      </c>
    </row>
    <row r="144" spans="1:9" ht="15" x14ac:dyDescent="0.2">
      <c r="A144" s="27" t="s">
        <v>815</v>
      </c>
      <c r="B144" s="28">
        <v>38534</v>
      </c>
      <c r="C144" s="27">
        <f>SUM(D144:I144)</f>
        <v>3437</v>
      </c>
      <c r="D144" s="27">
        <v>1332</v>
      </c>
      <c r="E144" s="27">
        <v>1842</v>
      </c>
      <c r="F144" s="27">
        <v>0</v>
      </c>
      <c r="G144" s="27">
        <v>263</v>
      </c>
      <c r="H144" s="29">
        <v>0</v>
      </c>
      <c r="I144" s="29">
        <v>0</v>
      </c>
    </row>
    <row r="145" spans="1:9" ht="15" x14ac:dyDescent="0.2">
      <c r="A145" s="27" t="s">
        <v>153</v>
      </c>
      <c r="B145" s="28">
        <v>38534</v>
      </c>
      <c r="C145" s="27">
        <v>3729</v>
      </c>
      <c r="D145" s="27">
        <v>1576</v>
      </c>
      <c r="E145" s="27">
        <v>2153</v>
      </c>
      <c r="F145" s="27">
        <v>0</v>
      </c>
      <c r="G145" s="27">
        <v>0</v>
      </c>
      <c r="H145" s="29">
        <v>0</v>
      </c>
      <c r="I145" s="29">
        <v>0</v>
      </c>
    </row>
    <row r="146" spans="1:9" ht="15" x14ac:dyDescent="0.2">
      <c r="A146" s="27" t="s">
        <v>154</v>
      </c>
      <c r="B146" s="28">
        <v>38534</v>
      </c>
      <c r="C146" s="27">
        <v>3395</v>
      </c>
      <c r="D146" s="27">
        <v>1605</v>
      </c>
      <c r="E146" s="27">
        <v>1790</v>
      </c>
      <c r="F146" s="27">
        <v>0</v>
      </c>
      <c r="G146" s="27">
        <v>0</v>
      </c>
      <c r="H146" s="29">
        <v>0</v>
      </c>
      <c r="I146" s="29">
        <v>0</v>
      </c>
    </row>
    <row r="147" spans="1:9" ht="15" x14ac:dyDescent="0.2">
      <c r="A147" s="27" t="s">
        <v>155</v>
      </c>
      <c r="B147" s="28">
        <v>38534</v>
      </c>
      <c r="C147" s="27">
        <v>3590</v>
      </c>
      <c r="D147" s="27">
        <v>1622</v>
      </c>
      <c r="E147" s="27">
        <v>1968</v>
      </c>
      <c r="F147" s="27">
        <v>0</v>
      </c>
      <c r="G147" s="27">
        <v>0</v>
      </c>
      <c r="H147" s="29">
        <v>0</v>
      </c>
      <c r="I147" s="29">
        <v>0</v>
      </c>
    </row>
    <row r="148" spans="1:9" ht="15" x14ac:dyDescent="0.2">
      <c r="A148" s="27" t="s">
        <v>156</v>
      </c>
      <c r="B148" s="28">
        <v>38534</v>
      </c>
      <c r="C148" s="27">
        <v>3381</v>
      </c>
      <c r="D148" s="27">
        <v>1603</v>
      </c>
      <c r="E148" s="27">
        <v>1778</v>
      </c>
      <c r="F148" s="27">
        <v>0</v>
      </c>
      <c r="G148" s="27">
        <v>0</v>
      </c>
      <c r="H148" s="29">
        <v>0</v>
      </c>
      <c r="I148" s="29">
        <v>0</v>
      </c>
    </row>
    <row r="149" spans="1:9" ht="15.75" x14ac:dyDescent="0.25">
      <c r="A149" s="72" t="s">
        <v>857</v>
      </c>
      <c r="B149" s="30">
        <v>38534</v>
      </c>
      <c r="C149" s="27">
        <f>SUM(D149:G149)</f>
        <v>3542</v>
      </c>
      <c r="D149" s="73">
        <v>1555</v>
      </c>
      <c r="E149" s="73">
        <v>1987</v>
      </c>
      <c r="F149" s="73">
        <v>0</v>
      </c>
      <c r="G149" s="73">
        <v>0</v>
      </c>
      <c r="H149" s="27"/>
      <c r="I149" s="27"/>
    </row>
    <row r="150" spans="1:9" ht="15" x14ac:dyDescent="0.2">
      <c r="A150" s="27" t="s">
        <v>157</v>
      </c>
      <c r="B150" s="28">
        <v>38534</v>
      </c>
      <c r="C150" s="27">
        <v>3571</v>
      </c>
      <c r="D150" s="27">
        <v>1546</v>
      </c>
      <c r="E150" s="27">
        <v>2025</v>
      </c>
      <c r="F150" s="27">
        <v>0</v>
      </c>
      <c r="G150" s="27">
        <v>0</v>
      </c>
      <c r="H150" s="29">
        <v>0</v>
      </c>
      <c r="I150" s="29">
        <v>0</v>
      </c>
    </row>
    <row r="151" spans="1:9" ht="15" x14ac:dyDescent="0.2">
      <c r="A151" s="27" t="s">
        <v>158</v>
      </c>
      <c r="B151" s="28">
        <v>38534</v>
      </c>
      <c r="C151" s="27">
        <v>3383</v>
      </c>
      <c r="D151" s="27">
        <v>1510</v>
      </c>
      <c r="E151" s="27">
        <v>1873</v>
      </c>
      <c r="F151" s="27">
        <v>0</v>
      </c>
      <c r="G151" s="27">
        <v>0</v>
      </c>
      <c r="H151" s="29">
        <v>0</v>
      </c>
      <c r="I151" s="29">
        <v>0</v>
      </c>
    </row>
    <row r="152" spans="1:9" ht="15.75" x14ac:dyDescent="0.25">
      <c r="A152" s="72" t="s">
        <v>859</v>
      </c>
      <c r="B152" s="30">
        <v>38534</v>
      </c>
      <c r="C152" s="27">
        <f>SUM(D152:G152)</f>
        <v>3382</v>
      </c>
      <c r="D152" s="73">
        <v>1511</v>
      </c>
      <c r="E152" s="73">
        <v>1871</v>
      </c>
      <c r="F152" s="73">
        <v>0</v>
      </c>
      <c r="G152" s="73">
        <v>0</v>
      </c>
      <c r="H152" s="27"/>
      <c r="I152" s="27"/>
    </row>
    <row r="153" spans="1:9" ht="15.75" x14ac:dyDescent="0.25">
      <c r="A153" s="72" t="s">
        <v>860</v>
      </c>
      <c r="B153" s="30">
        <v>38534</v>
      </c>
      <c r="C153" s="27">
        <f>SUM(D153:G153)</f>
        <v>3382</v>
      </c>
      <c r="D153" s="73">
        <v>1511</v>
      </c>
      <c r="E153" s="73">
        <v>1871</v>
      </c>
      <c r="F153" s="73">
        <v>0</v>
      </c>
      <c r="G153" s="73">
        <v>0</v>
      </c>
      <c r="H153" s="27"/>
      <c r="I153" s="27"/>
    </row>
    <row r="154" spans="1:9" ht="15" x14ac:dyDescent="0.2">
      <c r="A154" s="27" t="s">
        <v>159</v>
      </c>
      <c r="B154" s="28">
        <v>38534</v>
      </c>
      <c r="C154" s="27">
        <v>3382</v>
      </c>
      <c r="D154" s="27">
        <v>1515</v>
      </c>
      <c r="E154" s="27">
        <v>1867</v>
      </c>
      <c r="F154" s="27">
        <v>0</v>
      </c>
      <c r="G154" s="27">
        <v>0</v>
      </c>
      <c r="H154" s="29">
        <v>0</v>
      </c>
      <c r="I154" s="29">
        <v>0</v>
      </c>
    </row>
    <row r="155" spans="1:9" ht="15" x14ac:dyDescent="0.2">
      <c r="A155" s="27" t="s">
        <v>160</v>
      </c>
      <c r="B155" s="28">
        <v>38534</v>
      </c>
      <c r="C155" s="27">
        <v>3609</v>
      </c>
      <c r="D155" s="27">
        <v>1544</v>
      </c>
      <c r="E155" s="27">
        <v>2065</v>
      </c>
      <c r="F155" s="27">
        <v>0</v>
      </c>
      <c r="G155" s="27">
        <v>0</v>
      </c>
      <c r="H155" s="29">
        <v>0</v>
      </c>
      <c r="I155" s="29">
        <v>0</v>
      </c>
    </row>
    <row r="156" spans="1:9" ht="15" x14ac:dyDescent="0.2">
      <c r="A156" s="27" t="s">
        <v>161</v>
      </c>
      <c r="B156" s="28">
        <v>38534</v>
      </c>
      <c r="C156" s="27">
        <v>3570</v>
      </c>
      <c r="D156" s="27">
        <v>1546</v>
      </c>
      <c r="E156" s="27">
        <v>2024</v>
      </c>
      <c r="F156" s="27">
        <v>0</v>
      </c>
      <c r="G156" s="27">
        <v>0</v>
      </c>
      <c r="H156" s="29">
        <v>0</v>
      </c>
      <c r="I156" s="29">
        <v>0</v>
      </c>
    </row>
    <row r="157" spans="1:9" ht="15" x14ac:dyDescent="0.2">
      <c r="A157" s="29" t="s">
        <v>162</v>
      </c>
      <c r="B157" s="30">
        <v>38534</v>
      </c>
      <c r="C157" s="29">
        <v>4266</v>
      </c>
      <c r="D157" s="29">
        <v>1082</v>
      </c>
      <c r="E157" s="29">
        <v>0</v>
      </c>
      <c r="F157" s="29">
        <v>0</v>
      </c>
      <c r="G157" s="29">
        <v>0</v>
      </c>
      <c r="H157" s="29">
        <v>3184</v>
      </c>
      <c r="I157" s="29">
        <v>0</v>
      </c>
    </row>
    <row r="158" spans="1:9" ht="15" x14ac:dyDescent="0.2">
      <c r="A158" s="29" t="s">
        <v>816</v>
      </c>
      <c r="B158" s="30">
        <v>38534</v>
      </c>
      <c r="C158" s="29">
        <f>SUM(D158:I158)</f>
        <v>4300</v>
      </c>
      <c r="D158" s="29">
        <v>1086</v>
      </c>
      <c r="E158" s="29">
        <v>0</v>
      </c>
      <c r="F158" s="29">
        <v>0</v>
      </c>
      <c r="G158" s="29">
        <v>0</v>
      </c>
      <c r="H158" s="29">
        <v>3214</v>
      </c>
      <c r="I158" s="29">
        <v>0</v>
      </c>
    </row>
    <row r="159" spans="1:9" ht="15.75" x14ac:dyDescent="0.25">
      <c r="A159" s="72" t="s">
        <v>861</v>
      </c>
      <c r="B159" s="30">
        <v>38534</v>
      </c>
      <c r="C159" s="27">
        <f>SUM(D159:G159)</f>
        <v>1082</v>
      </c>
      <c r="D159" s="73">
        <v>1082</v>
      </c>
      <c r="E159" s="73">
        <v>0</v>
      </c>
      <c r="F159" s="73">
        <v>0</v>
      </c>
      <c r="G159" s="73">
        <v>0</v>
      </c>
      <c r="H159" s="27"/>
      <c r="I159" s="27"/>
    </row>
    <row r="160" spans="1:9" ht="15" x14ac:dyDescent="0.2">
      <c r="A160" s="29" t="s">
        <v>163</v>
      </c>
      <c r="B160" s="30">
        <v>38534</v>
      </c>
      <c r="C160" s="29">
        <v>3653</v>
      </c>
      <c r="D160" s="29">
        <v>947</v>
      </c>
      <c r="E160" s="29">
        <v>0</v>
      </c>
      <c r="F160" s="29">
        <v>136</v>
      </c>
      <c r="G160" s="29">
        <v>0</v>
      </c>
      <c r="H160" s="29">
        <v>2570</v>
      </c>
      <c r="I160" s="29">
        <v>0</v>
      </c>
    </row>
    <row r="161" spans="1:9" ht="15" x14ac:dyDescent="0.2">
      <c r="A161" s="29" t="s">
        <v>817</v>
      </c>
      <c r="B161" s="30">
        <v>38534</v>
      </c>
      <c r="C161" s="29">
        <f>SUM(D161:I161)</f>
        <v>4138</v>
      </c>
      <c r="D161" s="29">
        <v>1066</v>
      </c>
      <c r="E161" s="29">
        <v>0</v>
      </c>
      <c r="F161" s="29">
        <v>0</v>
      </c>
      <c r="G161" s="29">
        <v>0</v>
      </c>
      <c r="H161" s="29">
        <v>3072</v>
      </c>
      <c r="I161" s="29">
        <v>0</v>
      </c>
    </row>
    <row r="162" spans="1:9" ht="15" x14ac:dyDescent="0.2">
      <c r="A162" s="29" t="s">
        <v>164</v>
      </c>
      <c r="B162" s="30">
        <v>38534</v>
      </c>
      <c r="C162" s="29">
        <v>3936</v>
      </c>
      <c r="D162" s="29">
        <v>1165</v>
      </c>
      <c r="E162" s="29">
        <v>0</v>
      </c>
      <c r="F162" s="29">
        <v>0</v>
      </c>
      <c r="G162" s="29">
        <v>0</v>
      </c>
      <c r="H162" s="29">
        <v>2771</v>
      </c>
      <c r="I162" s="29">
        <v>0</v>
      </c>
    </row>
    <row r="163" spans="1:9" ht="15" x14ac:dyDescent="0.2">
      <c r="A163" s="27" t="s">
        <v>165</v>
      </c>
      <c r="B163" s="28">
        <v>38534</v>
      </c>
      <c r="C163" s="27">
        <v>1259</v>
      </c>
      <c r="D163" s="27">
        <v>33</v>
      </c>
      <c r="E163" s="27">
        <v>0</v>
      </c>
      <c r="F163" s="27">
        <v>0</v>
      </c>
      <c r="G163" s="27">
        <v>1226</v>
      </c>
      <c r="H163" s="29">
        <v>0</v>
      </c>
      <c r="I163" s="29">
        <v>0</v>
      </c>
    </row>
    <row r="164" spans="1:9" ht="15" x14ac:dyDescent="0.2">
      <c r="A164" s="27" t="s">
        <v>166</v>
      </c>
      <c r="B164" s="28">
        <v>38534</v>
      </c>
      <c r="C164" s="27">
        <v>1261</v>
      </c>
      <c r="D164" s="27">
        <v>33</v>
      </c>
      <c r="E164" s="27">
        <v>0</v>
      </c>
      <c r="F164" s="27">
        <v>0</v>
      </c>
      <c r="G164" s="27">
        <v>1228</v>
      </c>
      <c r="H164" s="29">
        <v>0</v>
      </c>
      <c r="I164" s="29">
        <v>0</v>
      </c>
    </row>
    <row r="165" spans="1:9" ht="15" x14ac:dyDescent="0.2">
      <c r="A165" s="27" t="s">
        <v>167</v>
      </c>
      <c r="B165" s="28">
        <v>38534</v>
      </c>
      <c r="C165" s="27">
        <v>1212</v>
      </c>
      <c r="D165" s="27">
        <v>32</v>
      </c>
      <c r="E165" s="27">
        <v>0</v>
      </c>
      <c r="F165" s="27">
        <v>0</v>
      </c>
      <c r="G165" s="27">
        <v>1180</v>
      </c>
      <c r="H165" s="29">
        <v>0</v>
      </c>
      <c r="I165" s="29">
        <v>0</v>
      </c>
    </row>
    <row r="166" spans="1:9" ht="15" x14ac:dyDescent="0.2">
      <c r="A166" s="27" t="s">
        <v>168</v>
      </c>
      <c r="B166" s="28">
        <v>38534</v>
      </c>
      <c r="C166" s="27">
        <v>813</v>
      </c>
      <c r="D166" s="27">
        <v>36</v>
      </c>
      <c r="E166" s="27">
        <v>0</v>
      </c>
      <c r="F166" s="27">
        <v>0</v>
      </c>
      <c r="G166" s="27">
        <v>777</v>
      </c>
      <c r="H166" s="29">
        <v>0</v>
      </c>
      <c r="I166" s="29">
        <v>0</v>
      </c>
    </row>
    <row r="167" spans="1:9" ht="15" x14ac:dyDescent="0.2">
      <c r="A167" s="27" t="s">
        <v>767</v>
      </c>
      <c r="B167" s="28">
        <v>41249</v>
      </c>
      <c r="C167" s="27">
        <v>1210</v>
      </c>
      <c r="D167" s="27">
        <v>32</v>
      </c>
      <c r="E167" s="27">
        <v>0</v>
      </c>
      <c r="F167" s="27">
        <v>0</v>
      </c>
      <c r="G167" s="27">
        <v>1178</v>
      </c>
      <c r="H167" s="29">
        <v>0</v>
      </c>
      <c r="I167" s="29">
        <v>0</v>
      </c>
    </row>
    <row r="168" spans="1:9" ht="15" x14ac:dyDescent="0.2">
      <c r="A168" s="27" t="s">
        <v>169</v>
      </c>
      <c r="B168" s="28">
        <v>38534</v>
      </c>
      <c r="C168" s="27">
        <v>1210</v>
      </c>
      <c r="D168" s="27">
        <v>32</v>
      </c>
      <c r="E168" s="27">
        <v>0</v>
      </c>
      <c r="F168" s="27">
        <v>0</v>
      </c>
      <c r="G168" s="27">
        <v>1178</v>
      </c>
      <c r="H168" s="29">
        <v>0</v>
      </c>
      <c r="I168" s="29">
        <v>0</v>
      </c>
    </row>
    <row r="169" spans="1:9" ht="15" x14ac:dyDescent="0.2">
      <c r="A169" s="27" t="s">
        <v>170</v>
      </c>
      <c r="B169" s="28">
        <v>38534</v>
      </c>
      <c r="C169" s="27">
        <v>1210</v>
      </c>
      <c r="D169" s="27">
        <v>32</v>
      </c>
      <c r="E169" s="27">
        <v>0</v>
      </c>
      <c r="F169" s="27">
        <v>0</v>
      </c>
      <c r="G169" s="27">
        <v>1178</v>
      </c>
      <c r="H169" s="29">
        <v>0</v>
      </c>
      <c r="I169" s="29">
        <v>0</v>
      </c>
    </row>
    <row r="170" spans="1:9" ht="15" x14ac:dyDescent="0.2">
      <c r="A170" s="27" t="s">
        <v>171</v>
      </c>
      <c r="B170" s="28">
        <v>38534</v>
      </c>
      <c r="C170" s="27">
        <v>819</v>
      </c>
      <c r="D170" s="27">
        <v>36</v>
      </c>
      <c r="E170" s="27">
        <v>0</v>
      </c>
      <c r="F170" s="27">
        <v>0</v>
      </c>
      <c r="G170" s="27">
        <v>783</v>
      </c>
      <c r="H170" s="29">
        <v>0</v>
      </c>
      <c r="I170" s="29">
        <v>0</v>
      </c>
    </row>
    <row r="171" spans="1:9" ht="15" x14ac:dyDescent="0.2">
      <c r="A171" s="27" t="s">
        <v>172</v>
      </c>
      <c r="B171" s="28">
        <v>38534</v>
      </c>
      <c r="C171" s="27">
        <v>802</v>
      </c>
      <c r="D171" s="27">
        <v>36</v>
      </c>
      <c r="E171" s="27">
        <v>0</v>
      </c>
      <c r="F171" s="27">
        <v>0</v>
      </c>
      <c r="G171" s="27">
        <v>766</v>
      </c>
      <c r="H171" s="29">
        <v>0</v>
      </c>
      <c r="I171" s="29">
        <v>0</v>
      </c>
    </row>
    <row r="172" spans="1:9" ht="15" x14ac:dyDescent="0.2">
      <c r="A172" s="27" t="s">
        <v>173</v>
      </c>
      <c r="B172" s="28">
        <v>38534</v>
      </c>
      <c r="C172" s="27">
        <v>1072</v>
      </c>
      <c r="D172" s="27">
        <v>35</v>
      </c>
      <c r="E172" s="27">
        <v>0</v>
      </c>
      <c r="F172" s="27">
        <v>0</v>
      </c>
      <c r="G172" s="27">
        <v>1037</v>
      </c>
      <c r="H172" s="29">
        <v>0</v>
      </c>
      <c r="I172" s="29">
        <v>0</v>
      </c>
    </row>
    <row r="173" spans="1:9" ht="15" x14ac:dyDescent="0.2">
      <c r="A173" s="27" t="s">
        <v>174</v>
      </c>
      <c r="B173" s="28">
        <v>38534</v>
      </c>
      <c r="C173" s="27">
        <v>822</v>
      </c>
      <c r="D173" s="27">
        <v>43</v>
      </c>
      <c r="E173" s="27">
        <v>0</v>
      </c>
      <c r="F173" s="27">
        <v>0</v>
      </c>
      <c r="G173" s="27">
        <v>779</v>
      </c>
      <c r="H173" s="29">
        <v>0</v>
      </c>
      <c r="I173" s="29">
        <v>0</v>
      </c>
    </row>
    <row r="174" spans="1:9" ht="15" x14ac:dyDescent="0.2">
      <c r="A174" s="27" t="s">
        <v>175</v>
      </c>
      <c r="B174" s="28">
        <v>38534</v>
      </c>
      <c r="C174" s="27">
        <v>791</v>
      </c>
      <c r="D174" s="27">
        <v>38</v>
      </c>
      <c r="E174" s="27">
        <v>0</v>
      </c>
      <c r="F174" s="27">
        <v>0</v>
      </c>
      <c r="G174" s="27">
        <v>753</v>
      </c>
      <c r="H174" s="29">
        <v>0</v>
      </c>
      <c r="I174" s="29">
        <v>0</v>
      </c>
    </row>
    <row r="175" spans="1:9" ht="15" x14ac:dyDescent="0.2">
      <c r="A175" s="27" t="s">
        <v>176</v>
      </c>
      <c r="B175" s="28">
        <v>38534</v>
      </c>
      <c r="C175" s="27">
        <v>789</v>
      </c>
      <c r="D175" s="27">
        <v>39</v>
      </c>
      <c r="E175" s="27">
        <v>0</v>
      </c>
      <c r="F175" s="27">
        <v>0</v>
      </c>
      <c r="G175" s="27">
        <v>750</v>
      </c>
      <c r="H175" s="29">
        <v>0</v>
      </c>
      <c r="I175" s="29">
        <v>0</v>
      </c>
    </row>
    <row r="176" spans="1:9" ht="15" x14ac:dyDescent="0.2">
      <c r="A176" s="27" t="s">
        <v>177</v>
      </c>
      <c r="B176" s="28">
        <v>38534</v>
      </c>
      <c r="C176" s="27">
        <v>845</v>
      </c>
      <c r="D176" s="27">
        <v>41</v>
      </c>
      <c r="E176" s="27">
        <v>0</v>
      </c>
      <c r="F176" s="27">
        <v>0</v>
      </c>
      <c r="G176" s="27">
        <v>804</v>
      </c>
      <c r="H176" s="29">
        <v>0</v>
      </c>
      <c r="I176" s="29">
        <v>0</v>
      </c>
    </row>
    <row r="177" spans="1:9" ht="15" x14ac:dyDescent="0.2">
      <c r="A177" s="27" t="s">
        <v>178</v>
      </c>
      <c r="B177" s="28">
        <v>38534</v>
      </c>
      <c r="C177" s="27">
        <v>797</v>
      </c>
      <c r="D177" s="27">
        <v>40</v>
      </c>
      <c r="E177" s="27">
        <v>0</v>
      </c>
      <c r="F177" s="27">
        <v>0</v>
      </c>
      <c r="G177" s="27">
        <v>757</v>
      </c>
      <c r="H177" s="29">
        <v>0</v>
      </c>
      <c r="I177" s="29">
        <v>0</v>
      </c>
    </row>
    <row r="178" spans="1:9" ht="15.75" x14ac:dyDescent="0.25">
      <c r="A178" s="72" t="s">
        <v>863</v>
      </c>
      <c r="B178" s="30">
        <v>38534</v>
      </c>
      <c r="C178" s="27">
        <f>SUM(D178:G178)</f>
        <v>789</v>
      </c>
      <c r="D178" s="73">
        <v>101</v>
      </c>
      <c r="E178" s="73">
        <v>0</v>
      </c>
      <c r="F178" s="73">
        <v>0</v>
      </c>
      <c r="G178" s="73">
        <v>688</v>
      </c>
      <c r="H178" s="27"/>
      <c r="I178" s="27"/>
    </row>
    <row r="179" spans="1:9" ht="15" x14ac:dyDescent="0.2">
      <c r="A179" s="27" t="s">
        <v>179</v>
      </c>
      <c r="B179" s="28">
        <v>38534</v>
      </c>
      <c r="C179" s="27">
        <v>802</v>
      </c>
      <c r="D179" s="27">
        <v>49</v>
      </c>
      <c r="E179" s="27">
        <v>0</v>
      </c>
      <c r="F179" s="27">
        <v>0</v>
      </c>
      <c r="G179" s="27">
        <v>753</v>
      </c>
      <c r="H179" s="29">
        <v>0</v>
      </c>
      <c r="I179" s="29">
        <v>0</v>
      </c>
    </row>
    <row r="180" spans="1:9" ht="15" x14ac:dyDescent="0.2">
      <c r="A180" s="27" t="s">
        <v>818</v>
      </c>
      <c r="B180" s="28">
        <v>38534</v>
      </c>
      <c r="C180" s="27">
        <f>SUM(D180:I180)</f>
        <v>1200</v>
      </c>
      <c r="D180" s="27">
        <v>32</v>
      </c>
      <c r="E180" s="27">
        <v>0</v>
      </c>
      <c r="F180" s="27">
        <v>0</v>
      </c>
      <c r="G180" s="27">
        <v>1168</v>
      </c>
      <c r="H180" s="29">
        <v>0</v>
      </c>
      <c r="I180" s="29">
        <v>0</v>
      </c>
    </row>
    <row r="181" spans="1:9" ht="15" x14ac:dyDescent="0.2">
      <c r="A181" s="27" t="s">
        <v>819</v>
      </c>
      <c r="B181" s="28">
        <v>38534</v>
      </c>
      <c r="C181" s="27">
        <f>SUM(D181:I181)</f>
        <v>1238</v>
      </c>
      <c r="D181" s="27">
        <v>32</v>
      </c>
      <c r="E181" s="27">
        <v>0</v>
      </c>
      <c r="F181" s="27">
        <v>0</v>
      </c>
      <c r="G181" s="27">
        <v>1206</v>
      </c>
      <c r="H181" s="29">
        <v>0</v>
      </c>
      <c r="I181" s="29">
        <v>0</v>
      </c>
    </row>
    <row r="182" spans="1:9" ht="15" x14ac:dyDescent="0.2">
      <c r="A182" s="27" t="s">
        <v>180</v>
      </c>
      <c r="B182" s="28">
        <v>38534</v>
      </c>
      <c r="C182" s="27">
        <v>1201</v>
      </c>
      <c r="D182" s="27">
        <v>32</v>
      </c>
      <c r="E182" s="27">
        <v>0</v>
      </c>
      <c r="F182" s="27">
        <v>0</v>
      </c>
      <c r="G182" s="27">
        <v>1169</v>
      </c>
      <c r="H182" s="29">
        <v>0</v>
      </c>
      <c r="I182" s="29">
        <v>0</v>
      </c>
    </row>
    <row r="183" spans="1:9" ht="15" x14ac:dyDescent="0.2">
      <c r="A183" s="27" t="s">
        <v>181</v>
      </c>
      <c r="B183" s="28">
        <v>38534</v>
      </c>
      <c r="C183" s="27">
        <v>1219</v>
      </c>
      <c r="D183" s="27">
        <v>32</v>
      </c>
      <c r="E183" s="27">
        <v>0</v>
      </c>
      <c r="F183" s="27">
        <v>0</v>
      </c>
      <c r="G183" s="27">
        <v>1187</v>
      </c>
      <c r="H183" s="29">
        <v>0</v>
      </c>
      <c r="I183" s="29">
        <v>0</v>
      </c>
    </row>
    <row r="184" spans="1:9" ht="15" x14ac:dyDescent="0.2">
      <c r="A184" s="27" t="s">
        <v>182</v>
      </c>
      <c r="B184" s="28">
        <v>38534</v>
      </c>
      <c r="C184" s="27">
        <v>1218</v>
      </c>
      <c r="D184" s="27">
        <v>32</v>
      </c>
      <c r="E184" s="27">
        <v>0</v>
      </c>
      <c r="F184" s="27">
        <v>0</v>
      </c>
      <c r="G184" s="27">
        <v>1186</v>
      </c>
      <c r="H184" s="29">
        <v>0</v>
      </c>
      <c r="I184" s="29">
        <v>0</v>
      </c>
    </row>
    <row r="185" spans="1:9" ht="15" x14ac:dyDescent="0.2">
      <c r="A185" s="27" t="s">
        <v>183</v>
      </c>
      <c r="B185" s="28">
        <v>38534</v>
      </c>
      <c r="C185" s="27">
        <v>1251</v>
      </c>
      <c r="D185" s="27">
        <v>33</v>
      </c>
      <c r="E185" s="27">
        <v>0</v>
      </c>
      <c r="F185" s="27">
        <v>0</v>
      </c>
      <c r="G185" s="27">
        <v>1218</v>
      </c>
      <c r="H185" s="29">
        <v>0</v>
      </c>
      <c r="I185" s="29">
        <v>0</v>
      </c>
    </row>
    <row r="186" spans="1:9" ht="15" x14ac:dyDescent="0.2">
      <c r="A186" s="27" t="s">
        <v>184</v>
      </c>
      <c r="B186" s="28">
        <v>38534</v>
      </c>
      <c r="C186" s="27">
        <v>1249</v>
      </c>
      <c r="D186" s="27">
        <v>33</v>
      </c>
      <c r="E186" s="27">
        <v>0</v>
      </c>
      <c r="F186" s="27">
        <v>0</v>
      </c>
      <c r="G186" s="27">
        <v>1216</v>
      </c>
      <c r="H186" s="29">
        <v>0</v>
      </c>
      <c r="I186" s="29">
        <v>0</v>
      </c>
    </row>
    <row r="187" spans="1:9" ht="15" x14ac:dyDescent="0.2">
      <c r="A187" s="27" t="s">
        <v>185</v>
      </c>
      <c r="B187" s="28">
        <v>38534</v>
      </c>
      <c r="C187" s="27">
        <v>1677</v>
      </c>
      <c r="D187" s="27">
        <v>1451</v>
      </c>
      <c r="E187" s="27">
        <v>226</v>
      </c>
      <c r="F187" s="27">
        <v>0</v>
      </c>
      <c r="G187" s="27">
        <v>0</v>
      </c>
      <c r="H187" s="29">
        <v>0</v>
      </c>
      <c r="I187" s="29">
        <v>0</v>
      </c>
    </row>
    <row r="188" spans="1:9" ht="15" x14ac:dyDescent="0.2">
      <c r="A188" s="27" t="s">
        <v>820</v>
      </c>
      <c r="B188" s="28">
        <v>38534</v>
      </c>
      <c r="C188" s="27">
        <f>SUM(D188:I188)</f>
        <v>281</v>
      </c>
      <c r="D188" s="27">
        <v>242</v>
      </c>
      <c r="E188" s="27">
        <v>0</v>
      </c>
      <c r="F188" s="27">
        <v>0</v>
      </c>
      <c r="G188" s="27">
        <v>39</v>
      </c>
      <c r="H188" s="29">
        <v>0</v>
      </c>
      <c r="I188" s="29">
        <v>0</v>
      </c>
    </row>
    <row r="189" spans="1:9" ht="15" x14ac:dyDescent="0.2">
      <c r="A189" s="27" t="s">
        <v>186</v>
      </c>
      <c r="B189" s="28">
        <v>38534</v>
      </c>
      <c r="C189" s="27">
        <v>302</v>
      </c>
      <c r="D189" s="27">
        <v>302</v>
      </c>
      <c r="E189" s="27">
        <v>0</v>
      </c>
      <c r="F189" s="27">
        <v>0</v>
      </c>
      <c r="G189" s="27">
        <v>0</v>
      </c>
      <c r="H189" s="29">
        <v>0</v>
      </c>
      <c r="I189" s="29">
        <v>0</v>
      </c>
    </row>
    <row r="190" spans="1:9" ht="15" x14ac:dyDescent="0.2">
      <c r="A190" s="27" t="s">
        <v>187</v>
      </c>
      <c r="B190" s="28">
        <v>38534</v>
      </c>
      <c r="C190" s="27">
        <v>229</v>
      </c>
      <c r="D190" s="27">
        <v>229</v>
      </c>
      <c r="E190" s="27">
        <v>0</v>
      </c>
      <c r="F190" s="27">
        <v>0</v>
      </c>
      <c r="G190" s="27">
        <v>0</v>
      </c>
      <c r="H190" s="29">
        <v>0</v>
      </c>
      <c r="I190" s="29">
        <v>0</v>
      </c>
    </row>
    <row r="191" spans="1:9" ht="15" x14ac:dyDescent="0.2">
      <c r="A191" s="27" t="s">
        <v>188</v>
      </c>
      <c r="B191" s="28">
        <v>38534</v>
      </c>
      <c r="C191" s="27">
        <v>1681</v>
      </c>
      <c r="D191" s="27">
        <v>871</v>
      </c>
      <c r="E191" s="27">
        <v>0</v>
      </c>
      <c r="F191" s="27">
        <v>810</v>
      </c>
      <c r="G191" s="27">
        <v>0</v>
      </c>
      <c r="H191" s="29">
        <v>0</v>
      </c>
      <c r="I191" s="29">
        <v>0</v>
      </c>
    </row>
    <row r="192" spans="1:9" ht="15" x14ac:dyDescent="0.2">
      <c r="A192" s="27" t="s">
        <v>189</v>
      </c>
      <c r="B192" s="28">
        <v>38534</v>
      </c>
      <c r="C192" s="27">
        <v>398</v>
      </c>
      <c r="D192" s="27">
        <v>92</v>
      </c>
      <c r="E192" s="27">
        <v>0</v>
      </c>
      <c r="F192" s="27">
        <v>0</v>
      </c>
      <c r="G192" s="27">
        <v>306</v>
      </c>
      <c r="H192" s="29">
        <v>0</v>
      </c>
      <c r="I192" s="29">
        <v>0</v>
      </c>
    </row>
    <row r="193" spans="1:9" ht="15" x14ac:dyDescent="0.2">
      <c r="A193" s="27" t="s">
        <v>190</v>
      </c>
      <c r="B193" s="28">
        <v>38534</v>
      </c>
      <c r="C193" s="27">
        <v>460</v>
      </c>
      <c r="D193" s="27">
        <v>357</v>
      </c>
      <c r="E193" s="27">
        <v>0</v>
      </c>
      <c r="F193" s="27">
        <v>0</v>
      </c>
      <c r="G193" s="27">
        <v>103</v>
      </c>
      <c r="H193" s="29">
        <v>0</v>
      </c>
      <c r="I193" s="29">
        <v>0</v>
      </c>
    </row>
    <row r="194" spans="1:9" ht="15" x14ac:dyDescent="0.2">
      <c r="A194" s="27" t="s">
        <v>191</v>
      </c>
      <c r="B194" s="28">
        <v>38534</v>
      </c>
      <c r="C194" s="27">
        <v>412</v>
      </c>
      <c r="D194" s="27">
        <v>412</v>
      </c>
      <c r="E194" s="27">
        <v>0</v>
      </c>
      <c r="F194" s="27">
        <v>0</v>
      </c>
      <c r="G194" s="27">
        <v>0</v>
      </c>
      <c r="H194" s="29">
        <v>0</v>
      </c>
      <c r="I194" s="29">
        <v>0</v>
      </c>
    </row>
    <row r="195" spans="1:9" ht="15" x14ac:dyDescent="0.2">
      <c r="A195" s="27" t="s">
        <v>192</v>
      </c>
      <c r="B195" s="28">
        <v>38534</v>
      </c>
      <c r="C195" s="27">
        <v>2429</v>
      </c>
      <c r="D195" s="27">
        <v>1465</v>
      </c>
      <c r="E195" s="27">
        <v>964</v>
      </c>
      <c r="F195" s="27">
        <v>0</v>
      </c>
      <c r="G195" s="27">
        <v>0</v>
      </c>
      <c r="H195" s="29">
        <v>0</v>
      </c>
      <c r="I195" s="29">
        <v>0</v>
      </c>
    </row>
    <row r="196" spans="1:9" ht="15" x14ac:dyDescent="0.2">
      <c r="A196" s="27" t="s">
        <v>193</v>
      </c>
      <c r="B196" s="28">
        <v>38534</v>
      </c>
      <c r="C196" s="27">
        <v>455</v>
      </c>
      <c r="D196" s="27">
        <v>455</v>
      </c>
      <c r="E196" s="27">
        <v>0</v>
      </c>
      <c r="F196" s="27">
        <v>0</v>
      </c>
      <c r="G196" s="27">
        <v>0</v>
      </c>
      <c r="H196" s="29">
        <v>0</v>
      </c>
      <c r="I196" s="29">
        <v>0</v>
      </c>
    </row>
    <row r="197" spans="1:9" ht="15" x14ac:dyDescent="0.2">
      <c r="A197" s="27" t="s">
        <v>194</v>
      </c>
      <c r="B197" s="28">
        <v>38534</v>
      </c>
      <c r="C197" s="27">
        <v>335</v>
      </c>
      <c r="D197" s="27">
        <v>33</v>
      </c>
      <c r="E197" s="27">
        <v>0</v>
      </c>
      <c r="F197" s="27">
        <v>0</v>
      </c>
      <c r="G197" s="27">
        <v>302</v>
      </c>
      <c r="H197" s="29">
        <v>0</v>
      </c>
      <c r="I197" s="29">
        <v>0</v>
      </c>
    </row>
    <row r="198" spans="1:9" ht="15" x14ac:dyDescent="0.2">
      <c r="A198" s="27" t="s">
        <v>195</v>
      </c>
      <c r="B198" s="28">
        <v>38534</v>
      </c>
      <c r="C198" s="27">
        <v>348</v>
      </c>
      <c r="D198" s="27">
        <v>348</v>
      </c>
      <c r="E198" s="27">
        <v>0</v>
      </c>
      <c r="F198" s="27">
        <v>0</v>
      </c>
      <c r="G198" s="27">
        <v>0</v>
      </c>
      <c r="H198" s="29">
        <v>0</v>
      </c>
      <c r="I198" s="29">
        <v>0</v>
      </c>
    </row>
    <row r="199" spans="1:9" ht="15" x14ac:dyDescent="0.2">
      <c r="A199" s="27" t="s">
        <v>196</v>
      </c>
      <c r="B199" s="28">
        <v>38534</v>
      </c>
      <c r="C199" s="27">
        <v>832</v>
      </c>
      <c r="D199" s="27">
        <v>832</v>
      </c>
      <c r="E199" s="27">
        <v>0</v>
      </c>
      <c r="F199" s="27">
        <v>0</v>
      </c>
      <c r="G199" s="27">
        <v>0</v>
      </c>
      <c r="H199" s="29">
        <v>0</v>
      </c>
      <c r="I199" s="29">
        <v>0</v>
      </c>
    </row>
    <row r="200" spans="1:9" ht="15" x14ac:dyDescent="0.2">
      <c r="A200" s="27" t="s">
        <v>197</v>
      </c>
      <c r="B200" s="28">
        <v>38534</v>
      </c>
      <c r="C200" s="27">
        <v>364</v>
      </c>
      <c r="D200" s="27">
        <v>364</v>
      </c>
      <c r="E200" s="27">
        <v>0</v>
      </c>
      <c r="F200" s="27">
        <v>0</v>
      </c>
      <c r="G200" s="27">
        <v>0</v>
      </c>
      <c r="H200" s="29">
        <v>0</v>
      </c>
      <c r="I200" s="29">
        <v>0</v>
      </c>
    </row>
    <row r="201" spans="1:9" ht="15" x14ac:dyDescent="0.2">
      <c r="A201" s="27" t="s">
        <v>198</v>
      </c>
      <c r="B201" s="28">
        <v>38534</v>
      </c>
      <c r="C201" s="27">
        <v>271</v>
      </c>
      <c r="D201" s="27">
        <v>240</v>
      </c>
      <c r="E201" s="27">
        <v>0</v>
      </c>
      <c r="F201" s="27">
        <v>0</v>
      </c>
      <c r="G201" s="27">
        <v>31</v>
      </c>
      <c r="H201" s="29">
        <v>0</v>
      </c>
      <c r="I201" s="29">
        <v>0</v>
      </c>
    </row>
    <row r="202" spans="1:9" ht="15" x14ac:dyDescent="0.2">
      <c r="A202" s="27" t="s">
        <v>199</v>
      </c>
      <c r="B202" s="28">
        <v>38534</v>
      </c>
      <c r="C202" s="27">
        <v>3271</v>
      </c>
      <c r="D202" s="27">
        <v>1585</v>
      </c>
      <c r="E202" s="27">
        <v>1686</v>
      </c>
      <c r="F202" s="27">
        <v>0</v>
      </c>
      <c r="G202" s="27">
        <v>0</v>
      </c>
      <c r="H202" s="29">
        <v>0</v>
      </c>
      <c r="I202" s="29">
        <v>0</v>
      </c>
    </row>
    <row r="203" spans="1:9" ht="15" x14ac:dyDescent="0.2">
      <c r="A203" s="27" t="s">
        <v>200</v>
      </c>
      <c r="B203" s="28">
        <v>38534</v>
      </c>
      <c r="C203" s="27">
        <v>1023</v>
      </c>
      <c r="D203" s="27">
        <v>1023</v>
      </c>
      <c r="E203" s="27">
        <v>0</v>
      </c>
      <c r="F203" s="27">
        <v>0</v>
      </c>
      <c r="G203" s="27">
        <v>0</v>
      </c>
      <c r="H203" s="29">
        <v>0</v>
      </c>
      <c r="I203" s="29">
        <v>0</v>
      </c>
    </row>
    <row r="204" spans="1:9" ht="15" x14ac:dyDescent="0.2">
      <c r="A204" s="27" t="s">
        <v>201</v>
      </c>
      <c r="B204" s="28">
        <v>38534</v>
      </c>
      <c r="C204" s="27">
        <v>447</v>
      </c>
      <c r="D204" s="27">
        <v>447</v>
      </c>
      <c r="E204" s="27">
        <v>0</v>
      </c>
      <c r="F204" s="27">
        <v>0</v>
      </c>
      <c r="G204" s="27">
        <v>0</v>
      </c>
      <c r="H204" s="29">
        <v>0</v>
      </c>
      <c r="I204" s="29">
        <v>0</v>
      </c>
    </row>
    <row r="205" spans="1:9" ht="15" x14ac:dyDescent="0.2">
      <c r="A205" s="27" t="s">
        <v>202</v>
      </c>
      <c r="B205" s="28">
        <v>38534</v>
      </c>
      <c r="C205" s="27">
        <v>715</v>
      </c>
      <c r="D205" s="27">
        <v>42</v>
      </c>
      <c r="E205" s="27">
        <v>0</v>
      </c>
      <c r="F205" s="27">
        <v>0</v>
      </c>
      <c r="G205" s="27">
        <v>673</v>
      </c>
      <c r="H205" s="29">
        <v>0</v>
      </c>
      <c r="I205" s="29">
        <v>0</v>
      </c>
    </row>
    <row r="206" spans="1:9" ht="15" x14ac:dyDescent="0.2">
      <c r="A206" s="27" t="s">
        <v>203</v>
      </c>
      <c r="B206" s="28">
        <v>38534</v>
      </c>
      <c r="C206" s="27">
        <v>433</v>
      </c>
      <c r="D206" s="27">
        <v>433</v>
      </c>
      <c r="E206" s="27">
        <v>0</v>
      </c>
      <c r="F206" s="27">
        <v>0</v>
      </c>
      <c r="G206" s="27">
        <v>0</v>
      </c>
      <c r="H206" s="29">
        <v>0</v>
      </c>
      <c r="I206" s="29">
        <v>0</v>
      </c>
    </row>
    <row r="207" spans="1:9" ht="15" x14ac:dyDescent="0.2">
      <c r="A207" s="27" t="s">
        <v>204</v>
      </c>
      <c r="B207" s="28">
        <v>38534</v>
      </c>
      <c r="C207" s="27">
        <v>1783</v>
      </c>
      <c r="D207" s="27">
        <v>1559</v>
      </c>
      <c r="E207" s="27">
        <v>224</v>
      </c>
      <c r="F207" s="27">
        <v>0</v>
      </c>
      <c r="G207" s="27">
        <v>0</v>
      </c>
      <c r="H207" s="29">
        <v>0</v>
      </c>
      <c r="I207" s="29">
        <v>0</v>
      </c>
    </row>
    <row r="208" spans="1:9" ht="15" x14ac:dyDescent="0.2">
      <c r="A208" s="27" t="s">
        <v>205</v>
      </c>
      <c r="B208" s="28">
        <v>38534</v>
      </c>
      <c r="C208" s="27">
        <v>475</v>
      </c>
      <c r="D208" s="27">
        <v>475</v>
      </c>
      <c r="E208" s="27">
        <v>0</v>
      </c>
      <c r="F208" s="27">
        <v>0</v>
      </c>
      <c r="G208" s="27">
        <v>0</v>
      </c>
      <c r="H208" s="29">
        <v>0</v>
      </c>
      <c r="I208" s="29">
        <v>0</v>
      </c>
    </row>
    <row r="209" spans="1:9" ht="15" x14ac:dyDescent="0.2">
      <c r="A209" s="27" t="s">
        <v>206</v>
      </c>
      <c r="B209" s="28">
        <v>38534</v>
      </c>
      <c r="C209" s="27">
        <v>888</v>
      </c>
      <c r="D209" s="27">
        <v>188</v>
      </c>
      <c r="E209" s="27">
        <v>0</v>
      </c>
      <c r="F209" s="27">
        <v>0</v>
      </c>
      <c r="G209" s="27">
        <v>700</v>
      </c>
      <c r="H209" s="29">
        <v>0</v>
      </c>
      <c r="I209" s="29">
        <v>0</v>
      </c>
    </row>
    <row r="210" spans="1:9" ht="15" x14ac:dyDescent="0.2">
      <c r="A210" s="27" t="s">
        <v>207</v>
      </c>
      <c r="B210" s="28">
        <v>38534</v>
      </c>
      <c r="C210" s="27">
        <v>726</v>
      </c>
      <c r="D210" s="27">
        <v>34</v>
      </c>
      <c r="E210" s="27">
        <v>0</v>
      </c>
      <c r="F210" s="27">
        <v>0</v>
      </c>
      <c r="G210" s="27">
        <v>692</v>
      </c>
      <c r="H210" s="29">
        <v>0</v>
      </c>
      <c r="I210" s="29">
        <v>0</v>
      </c>
    </row>
    <row r="211" spans="1:9" ht="15" x14ac:dyDescent="0.2">
      <c r="A211" s="27" t="s">
        <v>208</v>
      </c>
      <c r="B211" s="28">
        <v>38534</v>
      </c>
      <c r="C211" s="27">
        <v>1765</v>
      </c>
      <c r="D211" s="27">
        <v>1347</v>
      </c>
      <c r="E211" s="27">
        <v>275</v>
      </c>
      <c r="F211" s="27">
        <v>143</v>
      </c>
      <c r="G211" s="27">
        <v>0</v>
      </c>
      <c r="H211" s="29">
        <v>0</v>
      </c>
      <c r="I211" s="29">
        <v>0</v>
      </c>
    </row>
    <row r="212" spans="1:9" ht="15" x14ac:dyDescent="0.2">
      <c r="A212" s="27" t="s">
        <v>209</v>
      </c>
      <c r="B212" s="28">
        <v>38534</v>
      </c>
      <c r="C212" s="27">
        <v>1934</v>
      </c>
      <c r="D212" s="27">
        <v>1446</v>
      </c>
      <c r="E212" s="27">
        <v>488</v>
      </c>
      <c r="F212" s="27">
        <v>0</v>
      </c>
      <c r="G212" s="27">
        <v>0</v>
      </c>
      <c r="H212" s="29">
        <v>0</v>
      </c>
      <c r="I212" s="29">
        <v>0</v>
      </c>
    </row>
    <row r="213" spans="1:9" ht="15" x14ac:dyDescent="0.2">
      <c r="A213" s="27" t="s">
        <v>210</v>
      </c>
      <c r="B213" s="28">
        <v>38534</v>
      </c>
      <c r="C213" s="27">
        <v>636</v>
      </c>
      <c r="D213" s="27">
        <v>32</v>
      </c>
      <c r="E213" s="27">
        <v>0</v>
      </c>
      <c r="F213" s="27">
        <v>0</v>
      </c>
      <c r="G213" s="27">
        <v>604</v>
      </c>
      <c r="H213" s="29">
        <v>0</v>
      </c>
      <c r="I213" s="29">
        <v>0</v>
      </c>
    </row>
    <row r="214" spans="1:9" ht="15" x14ac:dyDescent="0.2">
      <c r="A214" s="27" t="s">
        <v>211</v>
      </c>
      <c r="B214" s="28">
        <v>38534</v>
      </c>
      <c r="C214" s="27">
        <v>650</v>
      </c>
      <c r="D214" s="27">
        <v>650</v>
      </c>
      <c r="E214" s="27">
        <v>0</v>
      </c>
      <c r="F214" s="27">
        <v>0</v>
      </c>
      <c r="G214" s="27">
        <v>0</v>
      </c>
      <c r="H214" s="29">
        <v>0</v>
      </c>
      <c r="I214" s="29">
        <v>0</v>
      </c>
    </row>
    <row r="215" spans="1:9" ht="15" x14ac:dyDescent="0.2">
      <c r="A215" s="27" t="s">
        <v>212</v>
      </c>
      <c r="B215" s="28">
        <v>38534</v>
      </c>
      <c r="C215" s="27">
        <v>838</v>
      </c>
      <c r="D215" s="27">
        <v>32</v>
      </c>
      <c r="E215" s="27">
        <v>0</v>
      </c>
      <c r="F215" s="27">
        <v>0</v>
      </c>
      <c r="G215" s="27">
        <v>806</v>
      </c>
      <c r="H215" s="29">
        <v>0</v>
      </c>
      <c r="I215" s="29">
        <v>0</v>
      </c>
    </row>
    <row r="216" spans="1:9" ht="15" x14ac:dyDescent="0.2">
      <c r="A216" s="27" t="s">
        <v>213</v>
      </c>
      <c r="B216" s="28">
        <v>38534</v>
      </c>
      <c r="C216" s="27">
        <v>545</v>
      </c>
      <c r="D216" s="27">
        <v>545</v>
      </c>
      <c r="E216" s="27">
        <v>0</v>
      </c>
      <c r="F216" s="27">
        <v>0</v>
      </c>
      <c r="G216" s="27">
        <v>0</v>
      </c>
      <c r="H216" s="29">
        <v>0</v>
      </c>
      <c r="I216" s="29">
        <v>0</v>
      </c>
    </row>
    <row r="217" spans="1:9" ht="15" x14ac:dyDescent="0.2">
      <c r="A217" s="27" t="s">
        <v>214</v>
      </c>
      <c r="B217" s="28">
        <v>38534</v>
      </c>
      <c r="C217" s="27">
        <v>1240</v>
      </c>
      <c r="D217" s="27">
        <v>233</v>
      </c>
      <c r="E217" s="27">
        <v>0</v>
      </c>
      <c r="F217" s="27">
        <v>0</v>
      </c>
      <c r="G217" s="27">
        <v>1007</v>
      </c>
      <c r="H217" s="29">
        <v>0</v>
      </c>
      <c r="I217" s="29">
        <v>0</v>
      </c>
    </row>
    <row r="218" spans="1:9" ht="15" x14ac:dyDescent="0.2">
      <c r="A218" s="27" t="s">
        <v>215</v>
      </c>
      <c r="B218" s="28">
        <v>38534</v>
      </c>
      <c r="C218" s="27">
        <v>339</v>
      </c>
      <c r="D218" s="27">
        <v>33</v>
      </c>
      <c r="E218" s="27">
        <v>0</v>
      </c>
      <c r="F218" s="27">
        <v>0</v>
      </c>
      <c r="G218" s="27">
        <v>306</v>
      </c>
      <c r="H218" s="29">
        <v>0</v>
      </c>
      <c r="I218" s="29">
        <v>0</v>
      </c>
    </row>
    <row r="219" spans="1:9" ht="15" x14ac:dyDescent="0.2">
      <c r="A219" s="27" t="s">
        <v>216</v>
      </c>
      <c r="B219" s="28">
        <v>38534</v>
      </c>
      <c r="C219" s="27">
        <v>968</v>
      </c>
      <c r="D219" s="27">
        <v>912</v>
      </c>
      <c r="E219" s="27">
        <v>0</v>
      </c>
      <c r="F219" s="27">
        <v>56</v>
      </c>
      <c r="G219" s="27">
        <v>0</v>
      </c>
      <c r="H219" s="29">
        <v>0</v>
      </c>
      <c r="I219" s="29">
        <v>0</v>
      </c>
    </row>
    <row r="220" spans="1:9" ht="15" x14ac:dyDescent="0.2">
      <c r="A220" s="27" t="s">
        <v>217</v>
      </c>
      <c r="B220" s="28">
        <v>38534</v>
      </c>
      <c r="C220" s="27">
        <v>773</v>
      </c>
      <c r="D220" s="27">
        <v>32</v>
      </c>
      <c r="E220" s="27">
        <v>0</v>
      </c>
      <c r="F220" s="27">
        <v>0</v>
      </c>
      <c r="G220" s="27">
        <v>741</v>
      </c>
      <c r="H220" s="29">
        <v>0</v>
      </c>
      <c r="I220" s="29">
        <v>0</v>
      </c>
    </row>
    <row r="221" spans="1:9" ht="15" x14ac:dyDescent="0.2">
      <c r="A221" s="27" t="s">
        <v>218</v>
      </c>
      <c r="B221" s="28">
        <v>38534</v>
      </c>
      <c r="C221" s="27">
        <v>1308</v>
      </c>
      <c r="D221" s="27">
        <v>1308</v>
      </c>
      <c r="E221" s="27">
        <v>0</v>
      </c>
      <c r="F221" s="27">
        <v>0</v>
      </c>
      <c r="G221" s="27">
        <v>0</v>
      </c>
      <c r="H221" s="29">
        <v>0</v>
      </c>
      <c r="I221" s="29">
        <v>0</v>
      </c>
    </row>
    <row r="222" spans="1:9" ht="15" x14ac:dyDescent="0.2">
      <c r="A222" s="27" t="s">
        <v>219</v>
      </c>
      <c r="B222" s="28">
        <v>38534</v>
      </c>
      <c r="C222" s="27">
        <v>2344</v>
      </c>
      <c r="D222" s="27">
        <v>711</v>
      </c>
      <c r="E222" s="27">
        <v>876</v>
      </c>
      <c r="F222" s="27">
        <v>0</v>
      </c>
      <c r="G222" s="27">
        <v>757</v>
      </c>
      <c r="H222" s="29">
        <v>0</v>
      </c>
      <c r="I222" s="29">
        <v>0</v>
      </c>
    </row>
    <row r="223" spans="1:9" ht="15" x14ac:dyDescent="0.2">
      <c r="A223" s="27" t="s">
        <v>513</v>
      </c>
      <c r="B223" s="28">
        <v>38534</v>
      </c>
      <c r="C223" s="27">
        <f>SUM(D223:I223)</f>
        <v>1036</v>
      </c>
      <c r="D223" s="27">
        <v>98</v>
      </c>
      <c r="E223" s="27">
        <v>0</v>
      </c>
      <c r="F223" s="27">
        <v>0</v>
      </c>
      <c r="G223" s="27">
        <v>938</v>
      </c>
      <c r="H223" s="29">
        <v>0</v>
      </c>
      <c r="I223" s="29">
        <v>0</v>
      </c>
    </row>
    <row r="224" spans="1:9" ht="15" x14ac:dyDescent="0.2">
      <c r="A224" s="27" t="s">
        <v>220</v>
      </c>
      <c r="B224" s="28">
        <v>38534</v>
      </c>
      <c r="C224" s="27">
        <v>506</v>
      </c>
      <c r="D224" s="27">
        <v>111</v>
      </c>
      <c r="E224" s="27">
        <v>0</v>
      </c>
      <c r="F224" s="27">
        <v>0</v>
      </c>
      <c r="G224" s="27">
        <v>395</v>
      </c>
      <c r="H224" s="29">
        <v>0</v>
      </c>
      <c r="I224" s="29">
        <v>0</v>
      </c>
    </row>
    <row r="225" spans="1:9" ht="15" x14ac:dyDescent="0.2">
      <c r="A225" s="27" t="s">
        <v>221</v>
      </c>
      <c r="B225" s="28">
        <v>38534</v>
      </c>
      <c r="C225" s="27">
        <v>2669</v>
      </c>
      <c r="D225" s="27">
        <v>1537</v>
      </c>
      <c r="E225" s="27">
        <v>1132</v>
      </c>
      <c r="F225" s="27">
        <v>0</v>
      </c>
      <c r="G225" s="27">
        <v>0</v>
      </c>
      <c r="H225" s="29">
        <v>0</v>
      </c>
      <c r="I225" s="29">
        <v>0</v>
      </c>
    </row>
    <row r="226" spans="1:9" ht="15" x14ac:dyDescent="0.2">
      <c r="A226" s="27" t="s">
        <v>222</v>
      </c>
      <c r="B226" s="28">
        <v>38534</v>
      </c>
      <c r="C226" s="27">
        <v>434</v>
      </c>
      <c r="D226" s="27">
        <v>434</v>
      </c>
      <c r="E226" s="27">
        <v>0</v>
      </c>
      <c r="F226" s="27">
        <v>0</v>
      </c>
      <c r="G226" s="27">
        <v>0</v>
      </c>
      <c r="H226" s="29">
        <v>0</v>
      </c>
      <c r="I226" s="29">
        <v>0</v>
      </c>
    </row>
    <row r="227" spans="1:9" ht="15" x14ac:dyDescent="0.2">
      <c r="A227" s="27" t="s">
        <v>223</v>
      </c>
      <c r="B227" s="28">
        <v>38534</v>
      </c>
      <c r="C227" s="27">
        <v>309</v>
      </c>
      <c r="D227" s="27">
        <v>309</v>
      </c>
      <c r="E227" s="27">
        <v>0</v>
      </c>
      <c r="F227" s="27">
        <v>0</v>
      </c>
      <c r="G227" s="27">
        <v>0</v>
      </c>
      <c r="H227" s="29">
        <v>0</v>
      </c>
      <c r="I227" s="29">
        <v>0</v>
      </c>
    </row>
    <row r="228" spans="1:9" ht="15" x14ac:dyDescent="0.2">
      <c r="A228" s="27" t="s">
        <v>224</v>
      </c>
      <c r="B228" s="28">
        <v>38534</v>
      </c>
      <c r="C228" s="27">
        <v>824</v>
      </c>
      <c r="D228" s="27">
        <v>40</v>
      </c>
      <c r="E228" s="27">
        <v>0</v>
      </c>
      <c r="F228" s="27">
        <v>0</v>
      </c>
      <c r="G228" s="27">
        <v>784</v>
      </c>
      <c r="H228" s="29">
        <v>0</v>
      </c>
      <c r="I228" s="29">
        <v>0</v>
      </c>
    </row>
    <row r="229" spans="1:9" ht="15" x14ac:dyDescent="0.2">
      <c r="A229" s="27" t="s">
        <v>225</v>
      </c>
      <c r="B229" s="28">
        <v>38534</v>
      </c>
      <c r="C229" s="27">
        <v>494</v>
      </c>
      <c r="D229" s="27">
        <v>33</v>
      </c>
      <c r="E229" s="27">
        <v>0</v>
      </c>
      <c r="F229" s="27">
        <v>0</v>
      </c>
      <c r="G229" s="27">
        <v>461</v>
      </c>
      <c r="H229" s="29">
        <v>0</v>
      </c>
      <c r="I229" s="29">
        <v>0</v>
      </c>
    </row>
    <row r="230" spans="1:9" ht="15" x14ac:dyDescent="0.2">
      <c r="A230" s="27" t="s">
        <v>226</v>
      </c>
      <c r="B230" s="28">
        <v>38534</v>
      </c>
      <c r="C230" s="27">
        <v>2623</v>
      </c>
      <c r="D230" s="27">
        <v>870</v>
      </c>
      <c r="E230" s="27">
        <v>0</v>
      </c>
      <c r="F230" s="27">
        <v>1753</v>
      </c>
      <c r="G230" s="27">
        <v>0</v>
      </c>
      <c r="H230" s="29">
        <v>0</v>
      </c>
      <c r="I230" s="29">
        <v>0</v>
      </c>
    </row>
    <row r="231" spans="1:9" ht="15" x14ac:dyDescent="0.2">
      <c r="A231" s="27" t="s">
        <v>227</v>
      </c>
      <c r="B231" s="28">
        <v>38534</v>
      </c>
      <c r="C231" s="27">
        <v>2317</v>
      </c>
      <c r="D231" s="27">
        <v>885</v>
      </c>
      <c r="E231" s="27">
        <v>0</v>
      </c>
      <c r="F231" s="27">
        <v>1432</v>
      </c>
      <c r="G231" s="27">
        <v>0</v>
      </c>
      <c r="H231" s="29">
        <v>0</v>
      </c>
      <c r="I231" s="29">
        <v>0</v>
      </c>
    </row>
    <row r="232" spans="1:9" ht="15" x14ac:dyDescent="0.2">
      <c r="A232" s="27" t="s">
        <v>228</v>
      </c>
      <c r="B232" s="28">
        <v>38534</v>
      </c>
      <c r="C232" s="27">
        <v>317</v>
      </c>
      <c r="D232" s="27">
        <v>317</v>
      </c>
      <c r="E232" s="27">
        <v>0</v>
      </c>
      <c r="F232" s="27">
        <v>0</v>
      </c>
      <c r="G232" s="27">
        <v>0</v>
      </c>
      <c r="H232" s="29">
        <v>0</v>
      </c>
      <c r="I232" s="29">
        <v>0</v>
      </c>
    </row>
    <row r="233" spans="1:9" ht="15" x14ac:dyDescent="0.2">
      <c r="A233" s="27" t="s">
        <v>229</v>
      </c>
      <c r="B233" s="28">
        <v>38534</v>
      </c>
      <c r="C233" s="27">
        <v>787</v>
      </c>
      <c r="D233" s="27">
        <v>787</v>
      </c>
      <c r="E233" s="27">
        <v>0</v>
      </c>
      <c r="F233" s="27">
        <v>0</v>
      </c>
      <c r="G233" s="27">
        <v>0</v>
      </c>
      <c r="H233" s="29">
        <v>0</v>
      </c>
      <c r="I233" s="29">
        <v>0</v>
      </c>
    </row>
    <row r="234" spans="1:9" ht="15" x14ac:dyDescent="0.2">
      <c r="A234" s="29" t="s">
        <v>230</v>
      </c>
      <c r="B234" s="30">
        <v>38534</v>
      </c>
      <c r="C234" s="29">
        <v>2659</v>
      </c>
      <c r="D234" s="29">
        <v>474</v>
      </c>
      <c r="E234" s="29">
        <v>0</v>
      </c>
      <c r="F234" s="29">
        <v>0</v>
      </c>
      <c r="G234" s="29">
        <v>0</v>
      </c>
      <c r="H234" s="29">
        <v>0</v>
      </c>
      <c r="I234" s="29">
        <v>2185</v>
      </c>
    </row>
    <row r="235" spans="1:9" ht="15" x14ac:dyDescent="0.2">
      <c r="A235" s="27" t="s">
        <v>231</v>
      </c>
      <c r="B235" s="28">
        <v>38534</v>
      </c>
      <c r="C235" s="27">
        <v>401</v>
      </c>
      <c r="D235" s="27">
        <v>36</v>
      </c>
      <c r="E235" s="27">
        <v>0</v>
      </c>
      <c r="F235" s="27">
        <v>0</v>
      </c>
      <c r="G235" s="27">
        <v>365</v>
      </c>
      <c r="H235" s="29">
        <v>0</v>
      </c>
      <c r="I235" s="29">
        <v>0</v>
      </c>
    </row>
    <row r="236" spans="1:9" ht="15" x14ac:dyDescent="0.2">
      <c r="A236" s="27" t="s">
        <v>232</v>
      </c>
      <c r="B236" s="28">
        <v>38534</v>
      </c>
      <c r="C236" s="27">
        <v>536</v>
      </c>
      <c r="D236" s="27">
        <v>37</v>
      </c>
      <c r="E236" s="27">
        <v>0</v>
      </c>
      <c r="F236" s="27">
        <v>0</v>
      </c>
      <c r="G236" s="27">
        <v>499</v>
      </c>
      <c r="H236" s="29">
        <v>0</v>
      </c>
      <c r="I236" s="29">
        <v>0</v>
      </c>
    </row>
    <row r="237" spans="1:9" ht="15" x14ac:dyDescent="0.2">
      <c r="A237" s="27" t="s">
        <v>233</v>
      </c>
      <c r="B237" s="28">
        <v>38534</v>
      </c>
      <c r="C237" s="27">
        <v>664</v>
      </c>
      <c r="D237" s="27">
        <v>664</v>
      </c>
      <c r="E237" s="27">
        <v>0</v>
      </c>
      <c r="F237" s="27">
        <v>0</v>
      </c>
      <c r="G237" s="27">
        <v>0</v>
      </c>
      <c r="H237" s="29">
        <v>0</v>
      </c>
      <c r="I237" s="29">
        <v>0</v>
      </c>
    </row>
    <row r="238" spans="1:9" ht="15" x14ac:dyDescent="0.2">
      <c r="A238" s="27" t="s">
        <v>234</v>
      </c>
      <c r="B238" s="28">
        <v>38534</v>
      </c>
      <c r="C238" s="27">
        <v>128</v>
      </c>
      <c r="D238" s="27">
        <v>128</v>
      </c>
      <c r="E238" s="27">
        <v>0</v>
      </c>
      <c r="F238" s="27">
        <v>0</v>
      </c>
      <c r="G238" s="27">
        <v>0</v>
      </c>
      <c r="H238" s="29">
        <v>0</v>
      </c>
      <c r="I238" s="29">
        <v>0</v>
      </c>
    </row>
    <row r="239" spans="1:9" ht="15" x14ac:dyDescent="0.2">
      <c r="A239" s="27" t="s">
        <v>558</v>
      </c>
      <c r="B239" s="28">
        <v>38534</v>
      </c>
      <c r="C239" s="27">
        <f>SUM(D239:I239)</f>
        <v>2298</v>
      </c>
      <c r="D239" s="27">
        <v>1491</v>
      </c>
      <c r="E239" s="27">
        <v>807</v>
      </c>
      <c r="F239" s="27">
        <v>0</v>
      </c>
      <c r="G239" s="27">
        <v>0</v>
      </c>
      <c r="H239" s="29">
        <v>0</v>
      </c>
      <c r="I239" s="29">
        <v>0</v>
      </c>
    </row>
    <row r="240" spans="1:9" ht="15" x14ac:dyDescent="0.2">
      <c r="A240" s="27" t="s">
        <v>235</v>
      </c>
      <c r="B240" s="28">
        <v>38534</v>
      </c>
      <c r="C240" s="27">
        <v>1213</v>
      </c>
      <c r="D240" s="27">
        <v>876</v>
      </c>
      <c r="E240" s="27">
        <v>0</v>
      </c>
      <c r="F240" s="27">
        <v>337</v>
      </c>
      <c r="G240" s="27">
        <v>0</v>
      </c>
      <c r="H240" s="29">
        <v>0</v>
      </c>
      <c r="I240" s="29">
        <v>0</v>
      </c>
    </row>
    <row r="241" spans="1:9" ht="15" x14ac:dyDescent="0.2">
      <c r="A241" s="27" t="s">
        <v>236</v>
      </c>
      <c r="B241" s="28">
        <v>38534</v>
      </c>
      <c r="C241" s="27">
        <v>591</v>
      </c>
      <c r="D241" s="27">
        <v>591</v>
      </c>
      <c r="E241" s="27">
        <v>0</v>
      </c>
      <c r="F241" s="27">
        <v>0</v>
      </c>
      <c r="G241" s="27">
        <v>0</v>
      </c>
      <c r="H241" s="29">
        <v>0</v>
      </c>
      <c r="I241" s="29">
        <v>0</v>
      </c>
    </row>
    <row r="242" spans="1:9" ht="15" x14ac:dyDescent="0.2">
      <c r="A242" s="27" t="s">
        <v>237</v>
      </c>
      <c r="B242" s="28">
        <v>38534</v>
      </c>
      <c r="C242" s="27">
        <v>1964</v>
      </c>
      <c r="D242" s="27">
        <v>1330</v>
      </c>
      <c r="E242" s="27">
        <v>470</v>
      </c>
      <c r="F242" s="27">
        <v>164</v>
      </c>
      <c r="G242" s="27">
        <v>0</v>
      </c>
      <c r="H242" s="29">
        <v>0</v>
      </c>
      <c r="I242" s="29">
        <v>0</v>
      </c>
    </row>
    <row r="243" spans="1:9" ht="15" x14ac:dyDescent="0.2">
      <c r="A243" s="27" t="s">
        <v>238</v>
      </c>
      <c r="B243" s="28">
        <v>38534</v>
      </c>
      <c r="C243" s="27">
        <v>36</v>
      </c>
      <c r="D243" s="27">
        <v>36</v>
      </c>
      <c r="E243" s="27">
        <v>0</v>
      </c>
      <c r="F243" s="27">
        <v>0</v>
      </c>
      <c r="G243" s="27">
        <v>0</v>
      </c>
      <c r="H243" s="29">
        <v>0</v>
      </c>
      <c r="I243" s="29">
        <v>0</v>
      </c>
    </row>
    <row r="244" spans="1:9" ht="15" x14ac:dyDescent="0.2">
      <c r="A244" s="27" t="s">
        <v>239</v>
      </c>
      <c r="B244" s="28">
        <v>38534</v>
      </c>
      <c r="C244" s="27">
        <v>346</v>
      </c>
      <c r="D244" s="27">
        <v>346</v>
      </c>
      <c r="E244" s="27">
        <v>0</v>
      </c>
      <c r="F244" s="27">
        <v>0</v>
      </c>
      <c r="G244" s="27">
        <v>0</v>
      </c>
      <c r="H244" s="29">
        <v>0</v>
      </c>
      <c r="I244" s="29">
        <v>0</v>
      </c>
    </row>
    <row r="245" spans="1:9" ht="15" x14ac:dyDescent="0.2">
      <c r="A245" s="27" t="s">
        <v>821</v>
      </c>
      <c r="B245" s="28">
        <v>38534</v>
      </c>
      <c r="C245" s="27">
        <f>SUM(D245:I245)</f>
        <v>2124</v>
      </c>
      <c r="D245" s="27">
        <v>1593</v>
      </c>
      <c r="E245" s="27">
        <v>531</v>
      </c>
      <c r="F245" s="27">
        <v>0</v>
      </c>
      <c r="G245" s="27">
        <v>0</v>
      </c>
      <c r="H245" s="29">
        <v>0</v>
      </c>
      <c r="I245" s="29">
        <v>0</v>
      </c>
    </row>
    <row r="246" spans="1:9" ht="15" x14ac:dyDescent="0.2">
      <c r="A246" s="27" t="s">
        <v>240</v>
      </c>
      <c r="B246" s="28">
        <v>38534</v>
      </c>
      <c r="C246" s="27">
        <v>2167</v>
      </c>
      <c r="D246" s="27">
        <v>870</v>
      </c>
      <c r="E246" s="27">
        <v>0</v>
      </c>
      <c r="F246" s="27">
        <v>1297</v>
      </c>
      <c r="G246" s="27">
        <v>0</v>
      </c>
      <c r="H246" s="29">
        <v>0</v>
      </c>
      <c r="I246" s="29">
        <v>0</v>
      </c>
    </row>
    <row r="247" spans="1:9" ht="15" x14ac:dyDescent="0.2">
      <c r="A247" s="27" t="s">
        <v>241</v>
      </c>
      <c r="B247" s="28">
        <v>38534</v>
      </c>
      <c r="C247" s="27">
        <v>301</v>
      </c>
      <c r="D247" s="27">
        <v>301</v>
      </c>
      <c r="E247" s="27">
        <v>0</v>
      </c>
      <c r="F247" s="27">
        <v>0</v>
      </c>
      <c r="G247" s="27">
        <v>0</v>
      </c>
      <c r="H247" s="29">
        <v>0</v>
      </c>
      <c r="I247" s="29">
        <v>0</v>
      </c>
    </row>
    <row r="248" spans="1:9" ht="15" x14ac:dyDescent="0.2">
      <c r="A248" s="27" t="s">
        <v>242</v>
      </c>
      <c r="B248" s="28">
        <v>38534</v>
      </c>
      <c r="C248" s="27">
        <v>1933</v>
      </c>
      <c r="D248" s="27">
        <v>880</v>
      </c>
      <c r="E248" s="27">
        <v>0</v>
      </c>
      <c r="F248" s="27">
        <v>1053</v>
      </c>
      <c r="G248" s="27">
        <v>0</v>
      </c>
      <c r="H248" s="29">
        <v>0</v>
      </c>
      <c r="I248" s="29">
        <v>0</v>
      </c>
    </row>
    <row r="249" spans="1:9" ht="15" x14ac:dyDescent="0.2">
      <c r="A249" s="27" t="s">
        <v>243</v>
      </c>
      <c r="B249" s="28">
        <v>38534</v>
      </c>
      <c r="C249" s="27">
        <v>368</v>
      </c>
      <c r="D249" s="27">
        <v>32</v>
      </c>
      <c r="E249" s="27">
        <v>0</v>
      </c>
      <c r="F249" s="27">
        <v>0</v>
      </c>
      <c r="G249" s="27">
        <v>336</v>
      </c>
      <c r="H249" s="29">
        <v>0</v>
      </c>
      <c r="I249" s="29">
        <v>0</v>
      </c>
    </row>
    <row r="250" spans="1:9" ht="15" x14ac:dyDescent="0.2">
      <c r="A250" s="27" t="s">
        <v>244</v>
      </c>
      <c r="B250" s="28">
        <v>38534</v>
      </c>
      <c r="C250" s="27">
        <v>2096</v>
      </c>
      <c r="D250" s="27">
        <v>869</v>
      </c>
      <c r="E250" s="27">
        <v>0</v>
      </c>
      <c r="F250" s="27">
        <v>1227</v>
      </c>
      <c r="G250" s="27">
        <v>0</v>
      </c>
      <c r="H250" s="29">
        <v>0</v>
      </c>
      <c r="I250" s="29">
        <v>0</v>
      </c>
    </row>
    <row r="251" spans="1:9" ht="15" x14ac:dyDescent="0.2">
      <c r="A251" s="27" t="s">
        <v>245</v>
      </c>
      <c r="B251" s="28">
        <v>38534</v>
      </c>
      <c r="C251" s="27">
        <v>63</v>
      </c>
      <c r="D251" s="27">
        <v>63</v>
      </c>
      <c r="E251" s="27">
        <v>0</v>
      </c>
      <c r="F251" s="27">
        <v>0</v>
      </c>
      <c r="G251" s="27">
        <v>0</v>
      </c>
      <c r="H251" s="29">
        <v>0</v>
      </c>
      <c r="I251" s="29">
        <v>0</v>
      </c>
    </row>
    <row r="252" spans="1:9" ht="15" x14ac:dyDescent="0.2">
      <c r="A252" s="27" t="s">
        <v>246</v>
      </c>
      <c r="B252" s="28">
        <v>38534</v>
      </c>
      <c r="C252" s="27">
        <v>1310</v>
      </c>
      <c r="D252" s="27">
        <v>877</v>
      </c>
      <c r="E252" s="27">
        <v>0</v>
      </c>
      <c r="F252" s="27">
        <v>433</v>
      </c>
      <c r="G252" s="27">
        <v>0</v>
      </c>
      <c r="H252" s="29">
        <v>0</v>
      </c>
      <c r="I252" s="29">
        <v>0</v>
      </c>
    </row>
    <row r="253" spans="1:9" ht="15" x14ac:dyDescent="0.2">
      <c r="A253" s="27" t="s">
        <v>247</v>
      </c>
      <c r="B253" s="28">
        <v>38534</v>
      </c>
      <c r="C253" s="27">
        <v>595</v>
      </c>
      <c r="D253" s="27">
        <v>32</v>
      </c>
      <c r="E253" s="27">
        <v>0</v>
      </c>
      <c r="F253" s="27">
        <v>0</v>
      </c>
      <c r="G253" s="27">
        <v>563</v>
      </c>
      <c r="H253" s="29">
        <v>0</v>
      </c>
      <c r="I253" s="29">
        <v>0</v>
      </c>
    </row>
    <row r="254" spans="1:9" ht="15" x14ac:dyDescent="0.2">
      <c r="A254" s="27" t="s">
        <v>248</v>
      </c>
      <c r="B254" s="28">
        <v>38534</v>
      </c>
      <c r="C254" s="27">
        <v>368</v>
      </c>
      <c r="D254" s="27">
        <v>247</v>
      </c>
      <c r="E254" s="27">
        <v>0</v>
      </c>
      <c r="F254" s="27">
        <v>0</v>
      </c>
      <c r="G254" s="27">
        <v>121</v>
      </c>
      <c r="H254" s="29">
        <v>0</v>
      </c>
      <c r="I254" s="29">
        <v>0</v>
      </c>
    </row>
    <row r="255" spans="1:9" ht="15" x14ac:dyDescent="0.2">
      <c r="A255" s="27" t="s">
        <v>249</v>
      </c>
      <c r="B255" s="28">
        <v>38534</v>
      </c>
      <c r="C255" s="27">
        <v>456</v>
      </c>
      <c r="D255" s="27">
        <v>58</v>
      </c>
      <c r="E255" s="27">
        <v>0</v>
      </c>
      <c r="F255" s="27">
        <v>0</v>
      </c>
      <c r="G255" s="27">
        <v>398</v>
      </c>
      <c r="H255" s="29">
        <v>0</v>
      </c>
      <c r="I255" s="29">
        <v>0</v>
      </c>
    </row>
    <row r="256" spans="1:9" ht="15" x14ac:dyDescent="0.2">
      <c r="A256" s="27" t="s">
        <v>250</v>
      </c>
      <c r="B256" s="28">
        <v>38534</v>
      </c>
      <c r="C256" s="27">
        <v>1151</v>
      </c>
      <c r="D256" s="27">
        <v>903</v>
      </c>
      <c r="E256" s="27">
        <v>0</v>
      </c>
      <c r="F256" s="27">
        <v>248</v>
      </c>
      <c r="G256" s="27">
        <v>0</v>
      </c>
      <c r="H256" s="29">
        <v>0</v>
      </c>
      <c r="I256" s="29">
        <v>0</v>
      </c>
    </row>
    <row r="257" spans="1:9" ht="15" x14ac:dyDescent="0.2">
      <c r="A257" s="27" t="s">
        <v>251</v>
      </c>
      <c r="B257" s="28">
        <v>38534</v>
      </c>
      <c r="C257" s="27">
        <v>476</v>
      </c>
      <c r="D257" s="27">
        <v>476</v>
      </c>
      <c r="E257" s="27">
        <v>0</v>
      </c>
      <c r="F257" s="27">
        <v>0</v>
      </c>
      <c r="G257" s="27">
        <v>0</v>
      </c>
      <c r="H257" s="29">
        <v>0</v>
      </c>
      <c r="I257" s="29">
        <v>0</v>
      </c>
    </row>
    <row r="258" spans="1:9" ht="15" x14ac:dyDescent="0.2">
      <c r="A258" s="27" t="s">
        <v>252</v>
      </c>
      <c r="B258" s="28">
        <v>38534</v>
      </c>
      <c r="C258" s="27">
        <v>2000</v>
      </c>
      <c r="D258" s="27">
        <v>1524</v>
      </c>
      <c r="E258" s="27">
        <v>476</v>
      </c>
      <c r="F258" s="27">
        <v>0</v>
      </c>
      <c r="G258" s="27">
        <v>0</v>
      </c>
      <c r="H258" s="29">
        <v>0</v>
      </c>
      <c r="I258" s="29">
        <v>0</v>
      </c>
    </row>
    <row r="259" spans="1:9" ht="15" x14ac:dyDescent="0.2">
      <c r="A259" s="27" t="s">
        <v>253</v>
      </c>
      <c r="B259" s="28">
        <v>38534</v>
      </c>
      <c r="C259" s="27">
        <v>2560</v>
      </c>
      <c r="D259" s="27">
        <v>1482</v>
      </c>
      <c r="E259" s="27">
        <v>1078</v>
      </c>
      <c r="F259" s="27">
        <v>0</v>
      </c>
      <c r="G259" s="27">
        <v>0</v>
      </c>
      <c r="H259" s="29">
        <v>0</v>
      </c>
      <c r="I259" s="29">
        <v>0</v>
      </c>
    </row>
    <row r="260" spans="1:9" ht="15" x14ac:dyDescent="0.2">
      <c r="A260" s="27" t="s">
        <v>254</v>
      </c>
      <c r="B260" s="28">
        <v>38534</v>
      </c>
      <c r="C260" s="27">
        <v>478</v>
      </c>
      <c r="D260" s="27">
        <v>478</v>
      </c>
      <c r="E260" s="27">
        <v>0</v>
      </c>
      <c r="F260" s="27">
        <v>0</v>
      </c>
      <c r="G260" s="27">
        <v>0</v>
      </c>
      <c r="H260" s="29">
        <v>0</v>
      </c>
      <c r="I260" s="29">
        <v>0</v>
      </c>
    </row>
    <row r="261" spans="1:9" ht="15" x14ac:dyDescent="0.2">
      <c r="A261" s="27" t="s">
        <v>255</v>
      </c>
      <c r="B261" s="28">
        <v>38534</v>
      </c>
      <c r="C261" s="27">
        <v>535</v>
      </c>
      <c r="D261" s="27">
        <v>56</v>
      </c>
      <c r="E261" s="27">
        <v>0</v>
      </c>
      <c r="F261" s="27">
        <v>0</v>
      </c>
      <c r="G261" s="27">
        <v>479</v>
      </c>
      <c r="H261" s="29">
        <v>0</v>
      </c>
      <c r="I261" s="29">
        <v>0</v>
      </c>
    </row>
    <row r="262" spans="1:9" ht="15.75" x14ac:dyDescent="0.25">
      <c r="A262" s="72" t="s">
        <v>473</v>
      </c>
      <c r="B262" s="30">
        <v>38534</v>
      </c>
      <c r="C262" s="27">
        <f>SUM(D262:G262)</f>
        <v>546</v>
      </c>
      <c r="D262" s="73">
        <v>93</v>
      </c>
      <c r="E262" s="73">
        <v>0</v>
      </c>
      <c r="F262" s="73">
        <v>0</v>
      </c>
      <c r="G262" s="73">
        <v>453</v>
      </c>
      <c r="H262" s="27"/>
      <c r="I262" s="27"/>
    </row>
    <row r="263" spans="1:9" ht="15" x14ac:dyDescent="0.2">
      <c r="A263" s="27" t="s">
        <v>256</v>
      </c>
      <c r="B263" s="28">
        <v>38534</v>
      </c>
      <c r="C263" s="27">
        <v>775</v>
      </c>
      <c r="D263" s="27">
        <v>775</v>
      </c>
      <c r="E263" s="27">
        <v>0</v>
      </c>
      <c r="F263" s="27">
        <v>0</v>
      </c>
      <c r="G263" s="27">
        <v>0</v>
      </c>
      <c r="H263" s="29">
        <v>0</v>
      </c>
      <c r="I263" s="29">
        <v>0</v>
      </c>
    </row>
    <row r="264" spans="1:9" ht="15" x14ac:dyDescent="0.2">
      <c r="A264" s="27" t="s">
        <v>257</v>
      </c>
      <c r="B264" s="28">
        <v>38534</v>
      </c>
      <c r="C264" s="27">
        <v>361</v>
      </c>
      <c r="D264" s="27">
        <v>185</v>
      </c>
      <c r="E264" s="27">
        <v>0</v>
      </c>
      <c r="F264" s="27">
        <v>0</v>
      </c>
      <c r="G264" s="27">
        <v>176</v>
      </c>
      <c r="H264" s="29">
        <v>0</v>
      </c>
      <c r="I264" s="29">
        <v>0</v>
      </c>
    </row>
    <row r="265" spans="1:9" ht="15" x14ac:dyDescent="0.2">
      <c r="A265" s="27" t="s">
        <v>258</v>
      </c>
      <c r="B265" s="28">
        <v>38534</v>
      </c>
      <c r="C265" s="27">
        <v>2655</v>
      </c>
      <c r="D265" s="27">
        <v>1537</v>
      </c>
      <c r="E265" s="27">
        <v>1118</v>
      </c>
      <c r="F265" s="27">
        <v>0</v>
      </c>
      <c r="G265" s="27">
        <v>0</v>
      </c>
      <c r="H265" s="29">
        <v>0</v>
      </c>
      <c r="I265" s="29">
        <v>0</v>
      </c>
    </row>
    <row r="266" spans="1:9" ht="15" x14ac:dyDescent="0.2">
      <c r="A266" s="27" t="s">
        <v>259</v>
      </c>
      <c r="B266" s="28">
        <v>38534</v>
      </c>
      <c r="C266" s="27">
        <v>1895</v>
      </c>
      <c r="D266" s="27">
        <v>871</v>
      </c>
      <c r="E266" s="27">
        <v>0</v>
      </c>
      <c r="F266" s="27">
        <v>1024</v>
      </c>
      <c r="G266" s="27">
        <v>0</v>
      </c>
      <c r="H266" s="29">
        <v>0</v>
      </c>
      <c r="I266" s="29">
        <v>0</v>
      </c>
    </row>
    <row r="267" spans="1:9" ht="15" x14ac:dyDescent="0.2">
      <c r="A267" s="27" t="s">
        <v>260</v>
      </c>
      <c r="B267" s="28">
        <v>38534</v>
      </c>
      <c r="C267" s="27">
        <v>2626</v>
      </c>
      <c r="D267" s="27">
        <v>1442</v>
      </c>
      <c r="E267" s="27">
        <v>1184</v>
      </c>
      <c r="F267" s="27">
        <v>0</v>
      </c>
      <c r="G267" s="27">
        <v>0</v>
      </c>
      <c r="H267" s="29">
        <v>0</v>
      </c>
      <c r="I267" s="29">
        <v>0</v>
      </c>
    </row>
    <row r="268" spans="1:9" ht="15" x14ac:dyDescent="0.2">
      <c r="A268" s="27" t="s">
        <v>261</v>
      </c>
      <c r="B268" s="28">
        <v>38534</v>
      </c>
      <c r="C268" s="27">
        <v>2223</v>
      </c>
      <c r="D268" s="27">
        <v>875</v>
      </c>
      <c r="E268" s="27">
        <v>0</v>
      </c>
      <c r="F268" s="27">
        <v>1348</v>
      </c>
      <c r="G268" s="27">
        <v>0</v>
      </c>
      <c r="H268" s="29">
        <v>0</v>
      </c>
      <c r="I268" s="29">
        <v>0</v>
      </c>
    </row>
    <row r="269" spans="1:9" ht="15" x14ac:dyDescent="0.2">
      <c r="A269" s="27" t="s">
        <v>262</v>
      </c>
      <c r="B269" s="28">
        <v>38534</v>
      </c>
      <c r="C269" s="27">
        <v>420</v>
      </c>
      <c r="D269" s="27">
        <v>32</v>
      </c>
      <c r="E269" s="27">
        <v>0</v>
      </c>
      <c r="F269" s="27">
        <v>0</v>
      </c>
      <c r="G269" s="27">
        <v>388</v>
      </c>
      <c r="H269" s="29">
        <v>0</v>
      </c>
      <c r="I269" s="29">
        <v>0</v>
      </c>
    </row>
    <row r="270" spans="1:9" ht="15" x14ac:dyDescent="0.2">
      <c r="A270" s="27" t="s">
        <v>263</v>
      </c>
      <c r="B270" s="28">
        <v>38534</v>
      </c>
      <c r="C270" s="27">
        <v>920</v>
      </c>
      <c r="D270" s="27">
        <v>34</v>
      </c>
      <c r="E270" s="27">
        <v>0</v>
      </c>
      <c r="F270" s="27">
        <v>0</v>
      </c>
      <c r="G270" s="27">
        <v>886</v>
      </c>
      <c r="H270" s="29">
        <v>0</v>
      </c>
      <c r="I270" s="29">
        <v>0</v>
      </c>
    </row>
    <row r="271" spans="1:9" ht="15" x14ac:dyDescent="0.2">
      <c r="A271" s="27" t="s">
        <v>264</v>
      </c>
      <c r="B271" s="28">
        <v>38534</v>
      </c>
      <c r="C271" s="27">
        <v>2262</v>
      </c>
      <c r="D271" s="27">
        <v>869</v>
      </c>
      <c r="E271" s="27">
        <v>0</v>
      </c>
      <c r="F271" s="27">
        <v>1393</v>
      </c>
      <c r="G271" s="27">
        <v>0</v>
      </c>
      <c r="H271" s="29">
        <v>0</v>
      </c>
      <c r="I271" s="29">
        <v>0</v>
      </c>
    </row>
    <row r="272" spans="1:9" ht="15.75" x14ac:dyDescent="0.25">
      <c r="A272" s="72" t="s">
        <v>878</v>
      </c>
      <c r="B272" s="30">
        <v>38534</v>
      </c>
      <c r="C272" s="27">
        <f>SUM(D272:G272)</f>
        <v>335</v>
      </c>
      <c r="D272" s="73">
        <v>335</v>
      </c>
      <c r="E272" s="73">
        <v>0</v>
      </c>
      <c r="F272" s="73">
        <v>0</v>
      </c>
      <c r="G272" s="73">
        <v>0</v>
      </c>
      <c r="H272" s="27"/>
      <c r="I272" s="27"/>
    </row>
    <row r="273" spans="1:9" ht="15" x14ac:dyDescent="0.2">
      <c r="A273" s="27" t="s">
        <v>265</v>
      </c>
      <c r="B273" s="28">
        <v>38534</v>
      </c>
      <c r="C273" s="27">
        <v>844</v>
      </c>
      <c r="D273" s="27">
        <v>32</v>
      </c>
      <c r="E273" s="27">
        <v>0</v>
      </c>
      <c r="F273" s="27">
        <v>0</v>
      </c>
      <c r="G273" s="27">
        <v>812</v>
      </c>
      <c r="H273" s="29">
        <v>0</v>
      </c>
      <c r="I273" s="29">
        <v>0</v>
      </c>
    </row>
    <row r="274" spans="1:9" ht="15" x14ac:dyDescent="0.2">
      <c r="A274" s="27" t="s">
        <v>266</v>
      </c>
      <c r="B274" s="28">
        <v>38534</v>
      </c>
      <c r="C274" s="27">
        <v>2309</v>
      </c>
      <c r="D274" s="27">
        <v>921</v>
      </c>
      <c r="E274" s="27">
        <v>0</v>
      </c>
      <c r="F274" s="27">
        <v>1388</v>
      </c>
      <c r="G274" s="27">
        <v>0</v>
      </c>
      <c r="H274" s="29">
        <v>0</v>
      </c>
      <c r="I274" s="29">
        <v>0</v>
      </c>
    </row>
    <row r="275" spans="1:9" ht="15" x14ac:dyDescent="0.2">
      <c r="A275" s="27" t="s">
        <v>267</v>
      </c>
      <c r="B275" s="28">
        <v>38534</v>
      </c>
      <c r="C275" s="27">
        <v>157</v>
      </c>
      <c r="D275" s="27">
        <v>157</v>
      </c>
      <c r="E275" s="27">
        <v>0</v>
      </c>
      <c r="F275" s="27">
        <v>0</v>
      </c>
      <c r="G275" s="27">
        <v>0</v>
      </c>
      <c r="H275" s="29">
        <v>0</v>
      </c>
      <c r="I275" s="29">
        <v>0</v>
      </c>
    </row>
    <row r="276" spans="1:9" ht="15" x14ac:dyDescent="0.2">
      <c r="A276" s="27" t="s">
        <v>268</v>
      </c>
      <c r="B276" s="28">
        <v>38534</v>
      </c>
      <c r="C276" s="27">
        <v>773</v>
      </c>
      <c r="D276" s="27">
        <v>33</v>
      </c>
      <c r="E276" s="27">
        <v>0</v>
      </c>
      <c r="F276" s="27">
        <v>0</v>
      </c>
      <c r="G276" s="27">
        <v>740</v>
      </c>
      <c r="H276" s="29">
        <v>0</v>
      </c>
      <c r="I276" s="29">
        <v>0</v>
      </c>
    </row>
    <row r="277" spans="1:9" ht="15" x14ac:dyDescent="0.2">
      <c r="A277" s="27" t="s">
        <v>269</v>
      </c>
      <c r="B277" s="28">
        <v>38534</v>
      </c>
      <c r="C277" s="27">
        <v>1455</v>
      </c>
      <c r="D277" s="27">
        <v>1455</v>
      </c>
      <c r="E277" s="27">
        <v>0</v>
      </c>
      <c r="F277" s="27">
        <v>0</v>
      </c>
      <c r="G277" s="27">
        <v>0</v>
      </c>
      <c r="H277" s="29">
        <v>0</v>
      </c>
      <c r="I277" s="29">
        <v>0</v>
      </c>
    </row>
    <row r="278" spans="1:9" ht="15" x14ac:dyDescent="0.2">
      <c r="A278" s="27" t="s">
        <v>270</v>
      </c>
      <c r="B278" s="28">
        <v>38534</v>
      </c>
      <c r="C278" s="27">
        <v>1064</v>
      </c>
      <c r="D278" s="27">
        <v>32</v>
      </c>
      <c r="E278" s="27">
        <v>0</v>
      </c>
      <c r="F278" s="27">
        <v>0</v>
      </c>
      <c r="G278" s="27">
        <v>1032</v>
      </c>
      <c r="H278" s="29">
        <v>0</v>
      </c>
      <c r="I278" s="29">
        <v>0</v>
      </c>
    </row>
    <row r="279" spans="1:9" ht="15" x14ac:dyDescent="0.2">
      <c r="A279" s="27" t="s">
        <v>271</v>
      </c>
      <c r="B279" s="28">
        <v>38534</v>
      </c>
      <c r="C279" s="27">
        <v>1659</v>
      </c>
      <c r="D279" s="27">
        <v>883</v>
      </c>
      <c r="E279" s="27">
        <v>0</v>
      </c>
      <c r="F279" s="27">
        <v>776</v>
      </c>
      <c r="G279" s="27">
        <v>0</v>
      </c>
      <c r="H279" s="29">
        <v>0</v>
      </c>
      <c r="I279" s="29">
        <v>0</v>
      </c>
    </row>
    <row r="280" spans="1:9" ht="15.75" x14ac:dyDescent="0.25">
      <c r="A280" s="72" t="s">
        <v>519</v>
      </c>
      <c r="B280" s="30">
        <v>38534</v>
      </c>
      <c r="C280" s="27">
        <f>SUM(D280:G280)</f>
        <v>1442</v>
      </c>
      <c r="D280" s="73">
        <v>1442</v>
      </c>
      <c r="E280" s="73">
        <v>0</v>
      </c>
      <c r="F280" s="73">
        <v>0</v>
      </c>
      <c r="G280" s="73">
        <v>0</v>
      </c>
      <c r="H280" s="27"/>
      <c r="I280" s="27"/>
    </row>
    <row r="281" spans="1:9" ht="15" x14ac:dyDescent="0.2">
      <c r="A281" s="27" t="s">
        <v>272</v>
      </c>
      <c r="B281" s="28">
        <v>38534</v>
      </c>
      <c r="C281" s="27">
        <v>1402</v>
      </c>
      <c r="D281" s="27">
        <v>1402</v>
      </c>
      <c r="E281" s="27">
        <v>0</v>
      </c>
      <c r="F281" s="27">
        <v>0</v>
      </c>
      <c r="G281" s="27">
        <v>0</v>
      </c>
      <c r="H281" s="29">
        <v>0</v>
      </c>
      <c r="I281" s="29">
        <v>0</v>
      </c>
    </row>
    <row r="282" spans="1:9" ht="15" x14ac:dyDescent="0.2">
      <c r="A282" s="27" t="s">
        <v>273</v>
      </c>
      <c r="B282" s="28">
        <v>38534</v>
      </c>
      <c r="C282" s="27">
        <v>931</v>
      </c>
      <c r="D282" s="27">
        <v>69</v>
      </c>
      <c r="E282" s="27">
        <v>0</v>
      </c>
      <c r="F282" s="27">
        <v>0</v>
      </c>
      <c r="G282" s="27">
        <v>862</v>
      </c>
      <c r="H282" s="29">
        <v>0</v>
      </c>
      <c r="I282" s="29">
        <v>0</v>
      </c>
    </row>
    <row r="283" spans="1:9" ht="15" x14ac:dyDescent="0.2">
      <c r="A283" s="27" t="s">
        <v>274</v>
      </c>
      <c r="B283" s="28">
        <v>38534</v>
      </c>
      <c r="C283" s="27">
        <v>447</v>
      </c>
      <c r="D283" s="27">
        <v>447</v>
      </c>
      <c r="E283" s="27">
        <v>0</v>
      </c>
      <c r="F283" s="27">
        <v>0</v>
      </c>
      <c r="G283" s="27">
        <v>0</v>
      </c>
      <c r="H283" s="29">
        <v>0</v>
      </c>
      <c r="I283" s="29">
        <v>0</v>
      </c>
    </row>
    <row r="284" spans="1:9" ht="15" x14ac:dyDescent="0.2">
      <c r="A284" s="27" t="s">
        <v>275</v>
      </c>
      <c r="B284" s="28">
        <v>38534</v>
      </c>
      <c r="C284" s="27">
        <v>1074</v>
      </c>
      <c r="D284" s="27">
        <v>892</v>
      </c>
      <c r="E284" s="27">
        <v>0</v>
      </c>
      <c r="F284" s="27">
        <v>182</v>
      </c>
      <c r="G284" s="27">
        <v>0</v>
      </c>
      <c r="H284" s="29">
        <v>0</v>
      </c>
      <c r="I284" s="29">
        <v>0</v>
      </c>
    </row>
    <row r="285" spans="1:9" ht="15" x14ac:dyDescent="0.2">
      <c r="A285" s="27" t="s">
        <v>276</v>
      </c>
      <c r="B285" s="28">
        <v>38534</v>
      </c>
      <c r="C285" s="27">
        <v>2451</v>
      </c>
      <c r="D285" s="27">
        <v>1597</v>
      </c>
      <c r="E285" s="27">
        <v>854</v>
      </c>
      <c r="F285" s="27">
        <v>0</v>
      </c>
      <c r="G285" s="27">
        <v>0</v>
      </c>
      <c r="H285" s="29">
        <v>0</v>
      </c>
      <c r="I285" s="29">
        <v>0</v>
      </c>
    </row>
    <row r="286" spans="1:9" ht="15" x14ac:dyDescent="0.2">
      <c r="A286" s="27" t="s">
        <v>277</v>
      </c>
      <c r="B286" s="28">
        <v>38534</v>
      </c>
      <c r="C286" s="27">
        <v>1097</v>
      </c>
      <c r="D286" s="27">
        <v>869</v>
      </c>
      <c r="E286" s="27">
        <v>0</v>
      </c>
      <c r="F286" s="27">
        <v>228</v>
      </c>
      <c r="G286" s="27">
        <v>0</v>
      </c>
      <c r="H286" s="29">
        <v>0</v>
      </c>
      <c r="I286" s="29">
        <v>0</v>
      </c>
    </row>
    <row r="287" spans="1:9" ht="15" x14ac:dyDescent="0.2">
      <c r="A287" s="27" t="s">
        <v>278</v>
      </c>
      <c r="B287" s="28">
        <v>38534</v>
      </c>
      <c r="C287" s="27">
        <v>1959</v>
      </c>
      <c r="D287" s="27">
        <v>922</v>
      </c>
      <c r="E287" s="27">
        <v>385</v>
      </c>
      <c r="F287" s="27">
        <v>0</v>
      </c>
      <c r="G287" s="27">
        <v>652</v>
      </c>
      <c r="H287" s="29">
        <v>0</v>
      </c>
      <c r="I287" s="29">
        <v>0</v>
      </c>
    </row>
    <row r="288" spans="1:9" ht="15" x14ac:dyDescent="0.2">
      <c r="A288" s="27" t="s">
        <v>279</v>
      </c>
      <c r="B288" s="28">
        <v>38534</v>
      </c>
      <c r="C288" s="27">
        <v>2076</v>
      </c>
      <c r="D288" s="27">
        <v>871</v>
      </c>
      <c r="E288" s="27">
        <v>0</v>
      </c>
      <c r="F288" s="27">
        <v>1205</v>
      </c>
      <c r="G288" s="27">
        <v>0</v>
      </c>
      <c r="H288" s="29">
        <v>0</v>
      </c>
      <c r="I288" s="29">
        <v>0</v>
      </c>
    </row>
    <row r="289" spans="1:9" ht="15" x14ac:dyDescent="0.2">
      <c r="A289" s="27" t="s">
        <v>280</v>
      </c>
      <c r="B289" s="28">
        <v>38534</v>
      </c>
      <c r="C289" s="27">
        <v>324</v>
      </c>
      <c r="D289" s="27">
        <v>324</v>
      </c>
      <c r="E289" s="27">
        <v>0</v>
      </c>
      <c r="F289" s="27">
        <v>0</v>
      </c>
      <c r="G289" s="27">
        <v>0</v>
      </c>
      <c r="H289" s="29">
        <v>0</v>
      </c>
      <c r="I289" s="29">
        <v>0</v>
      </c>
    </row>
    <row r="290" spans="1:9" ht="15" x14ac:dyDescent="0.2">
      <c r="A290" s="27" t="s">
        <v>281</v>
      </c>
      <c r="B290" s="28">
        <v>38534</v>
      </c>
      <c r="C290" s="27">
        <v>268</v>
      </c>
      <c r="D290" s="27">
        <v>268</v>
      </c>
      <c r="E290" s="27">
        <v>0</v>
      </c>
      <c r="F290" s="27">
        <v>0</v>
      </c>
      <c r="G290" s="27">
        <v>0</v>
      </c>
      <c r="H290" s="29">
        <v>0</v>
      </c>
      <c r="I290" s="29">
        <v>0</v>
      </c>
    </row>
    <row r="291" spans="1:9" ht="15.75" x14ac:dyDescent="0.25">
      <c r="A291" s="72" t="s">
        <v>879</v>
      </c>
      <c r="B291" s="30">
        <v>38534</v>
      </c>
      <c r="C291" s="27">
        <f>SUM(D291:G291)</f>
        <v>209</v>
      </c>
      <c r="D291" s="73">
        <v>209</v>
      </c>
      <c r="E291" s="73">
        <v>0</v>
      </c>
      <c r="F291" s="73">
        <v>0</v>
      </c>
      <c r="G291" s="73">
        <v>0</v>
      </c>
      <c r="H291" s="27"/>
      <c r="I291" s="27"/>
    </row>
    <row r="292" spans="1:9" ht="15" x14ac:dyDescent="0.2">
      <c r="A292" s="27" t="s">
        <v>282</v>
      </c>
      <c r="B292" s="28">
        <v>38534</v>
      </c>
      <c r="C292" s="27">
        <v>267</v>
      </c>
      <c r="D292" s="27">
        <v>267</v>
      </c>
      <c r="E292" s="27">
        <v>0</v>
      </c>
      <c r="F292" s="27">
        <v>0</v>
      </c>
      <c r="G292" s="27">
        <v>0</v>
      </c>
      <c r="H292" s="29">
        <v>0</v>
      </c>
      <c r="I292" s="29">
        <v>0</v>
      </c>
    </row>
    <row r="293" spans="1:9" ht="15" x14ac:dyDescent="0.2">
      <c r="A293" s="27" t="s">
        <v>283</v>
      </c>
      <c r="B293" s="28">
        <v>38534</v>
      </c>
      <c r="C293" s="27">
        <v>46</v>
      </c>
      <c r="D293" s="27">
        <v>46</v>
      </c>
      <c r="E293" s="27">
        <v>0</v>
      </c>
      <c r="F293" s="27">
        <v>0</v>
      </c>
      <c r="G293" s="27">
        <v>0</v>
      </c>
      <c r="H293" s="29">
        <v>0</v>
      </c>
      <c r="I293" s="29">
        <v>0</v>
      </c>
    </row>
    <row r="294" spans="1:9" ht="15" x14ac:dyDescent="0.2">
      <c r="A294" s="27" t="s">
        <v>284</v>
      </c>
      <c r="B294" s="28">
        <v>38534</v>
      </c>
      <c r="C294" s="27">
        <v>2299</v>
      </c>
      <c r="D294" s="27">
        <v>966</v>
      </c>
      <c r="E294" s="27">
        <v>163</v>
      </c>
      <c r="F294" s="27">
        <v>1170</v>
      </c>
      <c r="G294" s="27">
        <v>0</v>
      </c>
      <c r="H294" s="29">
        <v>0</v>
      </c>
      <c r="I294" s="29">
        <v>0</v>
      </c>
    </row>
    <row r="295" spans="1:9" ht="15" x14ac:dyDescent="0.2">
      <c r="A295" s="27" t="s">
        <v>285</v>
      </c>
      <c r="B295" s="28">
        <v>38534</v>
      </c>
      <c r="C295" s="27">
        <v>979</v>
      </c>
      <c r="D295" s="27">
        <v>32</v>
      </c>
      <c r="E295" s="27">
        <v>0</v>
      </c>
      <c r="F295" s="27">
        <v>0</v>
      </c>
      <c r="G295" s="27">
        <v>947</v>
      </c>
      <c r="H295" s="29">
        <v>0</v>
      </c>
      <c r="I295" s="29">
        <v>0</v>
      </c>
    </row>
    <row r="296" spans="1:9" ht="15" x14ac:dyDescent="0.2">
      <c r="A296" s="27" t="s">
        <v>286</v>
      </c>
      <c r="B296" s="28">
        <v>38534</v>
      </c>
      <c r="C296" s="27">
        <v>2472</v>
      </c>
      <c r="D296" s="27">
        <v>1566</v>
      </c>
      <c r="E296" s="27">
        <v>906</v>
      </c>
      <c r="F296" s="27">
        <v>0</v>
      </c>
      <c r="G296" s="27">
        <v>0</v>
      </c>
      <c r="H296" s="29">
        <v>0</v>
      </c>
      <c r="I296" s="29">
        <v>0</v>
      </c>
    </row>
    <row r="297" spans="1:9" ht="15" x14ac:dyDescent="0.2">
      <c r="A297" s="27" t="s">
        <v>287</v>
      </c>
      <c r="B297" s="28">
        <v>38534</v>
      </c>
      <c r="C297" s="27">
        <v>8</v>
      </c>
      <c r="D297" s="27">
        <v>8</v>
      </c>
      <c r="E297" s="27">
        <v>0</v>
      </c>
      <c r="F297" s="27">
        <v>0</v>
      </c>
      <c r="G297" s="27">
        <v>0</v>
      </c>
      <c r="H297" s="29">
        <v>0</v>
      </c>
      <c r="I297" s="29">
        <v>0</v>
      </c>
    </row>
    <row r="298" spans="1:9" ht="15" x14ac:dyDescent="0.2">
      <c r="A298" s="27" t="s">
        <v>288</v>
      </c>
      <c r="B298" s="28">
        <v>38534</v>
      </c>
      <c r="C298" s="27">
        <v>399</v>
      </c>
      <c r="D298" s="27">
        <v>399</v>
      </c>
      <c r="E298" s="27">
        <v>0</v>
      </c>
      <c r="F298" s="27">
        <v>0</v>
      </c>
      <c r="G298" s="27">
        <v>0</v>
      </c>
      <c r="H298" s="29">
        <v>0</v>
      </c>
      <c r="I298" s="29">
        <v>0</v>
      </c>
    </row>
    <row r="299" spans="1:9" ht="15" x14ac:dyDescent="0.2">
      <c r="A299" s="27" t="s">
        <v>289</v>
      </c>
      <c r="B299" s="28">
        <v>38534</v>
      </c>
      <c r="C299" s="27">
        <v>37</v>
      </c>
      <c r="D299" s="27">
        <v>37</v>
      </c>
      <c r="E299" s="27">
        <v>0</v>
      </c>
      <c r="F299" s="27">
        <v>0</v>
      </c>
      <c r="G299" s="27">
        <v>0</v>
      </c>
      <c r="H299" s="29">
        <v>0</v>
      </c>
      <c r="I299" s="29">
        <v>0</v>
      </c>
    </row>
    <row r="300" spans="1:9" ht="15" x14ac:dyDescent="0.2">
      <c r="A300" s="27" t="s">
        <v>290</v>
      </c>
      <c r="B300" s="28">
        <v>38534</v>
      </c>
      <c r="C300" s="27">
        <v>1429</v>
      </c>
      <c r="D300" s="27">
        <v>872</v>
      </c>
      <c r="E300" s="27">
        <v>0</v>
      </c>
      <c r="F300" s="27">
        <v>557</v>
      </c>
      <c r="G300" s="27">
        <v>0</v>
      </c>
      <c r="H300" s="29">
        <v>0</v>
      </c>
      <c r="I300" s="29">
        <v>0</v>
      </c>
    </row>
    <row r="301" spans="1:9" ht="15.75" x14ac:dyDescent="0.25">
      <c r="A301" s="72" t="s">
        <v>880</v>
      </c>
      <c r="B301" s="30">
        <v>38534</v>
      </c>
      <c r="C301" s="27">
        <f>SUM(D301:G301)</f>
        <v>1370</v>
      </c>
      <c r="D301" s="73">
        <v>1370</v>
      </c>
      <c r="E301" s="73">
        <v>0</v>
      </c>
      <c r="F301" s="73">
        <v>0</v>
      </c>
      <c r="G301" s="73">
        <v>0</v>
      </c>
      <c r="H301" s="27"/>
      <c r="I301" s="27"/>
    </row>
    <row r="302" spans="1:9" ht="15" x14ac:dyDescent="0.2">
      <c r="A302" s="27" t="s">
        <v>822</v>
      </c>
      <c r="B302" s="28">
        <v>38534</v>
      </c>
      <c r="C302" s="27">
        <f>SUM(D302:I302)</f>
        <v>87</v>
      </c>
      <c r="D302" s="27">
        <v>87</v>
      </c>
      <c r="E302" s="27">
        <v>0</v>
      </c>
      <c r="F302" s="27">
        <v>0</v>
      </c>
      <c r="G302" s="27">
        <v>0</v>
      </c>
      <c r="H302" s="29">
        <v>0</v>
      </c>
      <c r="I302" s="29">
        <v>0</v>
      </c>
    </row>
    <row r="303" spans="1:9" ht="15" x14ac:dyDescent="0.2">
      <c r="A303" s="27" t="s">
        <v>291</v>
      </c>
      <c r="B303" s="28">
        <v>38534</v>
      </c>
      <c r="C303" s="27">
        <v>1168</v>
      </c>
      <c r="D303" s="27">
        <v>880</v>
      </c>
      <c r="E303" s="27">
        <v>0</v>
      </c>
      <c r="F303" s="27">
        <v>288</v>
      </c>
      <c r="G303" s="27">
        <v>0</v>
      </c>
      <c r="H303" s="29">
        <v>0</v>
      </c>
      <c r="I303" s="29">
        <v>0</v>
      </c>
    </row>
    <row r="304" spans="1:9" ht="15" x14ac:dyDescent="0.2">
      <c r="A304" s="27" t="s">
        <v>292</v>
      </c>
      <c r="B304" s="28">
        <v>38534</v>
      </c>
      <c r="C304" s="27">
        <v>728</v>
      </c>
      <c r="D304" s="27">
        <v>44</v>
      </c>
      <c r="E304" s="27">
        <v>0</v>
      </c>
      <c r="F304" s="27">
        <v>0</v>
      </c>
      <c r="G304" s="27">
        <v>684</v>
      </c>
      <c r="H304" s="29">
        <v>0</v>
      </c>
      <c r="I304" s="29">
        <v>0</v>
      </c>
    </row>
    <row r="305" spans="1:9" ht="15" x14ac:dyDescent="0.2">
      <c r="A305" s="27" t="s">
        <v>293</v>
      </c>
      <c r="B305" s="28">
        <v>38534</v>
      </c>
      <c r="C305" s="27">
        <v>2050</v>
      </c>
      <c r="D305" s="27">
        <v>931</v>
      </c>
      <c r="E305" s="27">
        <v>0</v>
      </c>
      <c r="F305" s="27">
        <v>1119</v>
      </c>
      <c r="G305" s="27">
        <v>0</v>
      </c>
      <c r="H305" s="29">
        <v>0</v>
      </c>
      <c r="I305" s="29">
        <v>0</v>
      </c>
    </row>
    <row r="306" spans="1:9" ht="15" x14ac:dyDescent="0.2">
      <c r="A306" s="27" t="s">
        <v>294</v>
      </c>
      <c r="B306" s="28">
        <v>38534</v>
      </c>
      <c r="C306" s="27">
        <v>417</v>
      </c>
      <c r="D306" s="27">
        <v>42</v>
      </c>
      <c r="E306" s="27">
        <v>0</v>
      </c>
      <c r="F306" s="27">
        <v>0</v>
      </c>
      <c r="G306" s="27">
        <v>375</v>
      </c>
      <c r="H306" s="29">
        <v>0</v>
      </c>
      <c r="I306" s="29">
        <v>0</v>
      </c>
    </row>
    <row r="307" spans="1:9" ht="15" x14ac:dyDescent="0.2">
      <c r="A307" s="27" t="s">
        <v>295</v>
      </c>
      <c r="B307" s="28">
        <v>38534</v>
      </c>
      <c r="C307" s="27">
        <v>2183</v>
      </c>
      <c r="D307" s="27">
        <v>1514</v>
      </c>
      <c r="E307" s="27">
        <v>669</v>
      </c>
      <c r="F307" s="27">
        <v>0</v>
      </c>
      <c r="G307" s="27">
        <v>0</v>
      </c>
      <c r="H307" s="29">
        <v>0</v>
      </c>
      <c r="I307" s="29">
        <v>0</v>
      </c>
    </row>
    <row r="308" spans="1:9" ht="15" x14ac:dyDescent="0.2">
      <c r="A308" s="27" t="s">
        <v>296</v>
      </c>
      <c r="B308" s="28">
        <v>38534</v>
      </c>
      <c r="C308" s="27">
        <v>1762</v>
      </c>
      <c r="D308" s="27">
        <v>870</v>
      </c>
      <c r="E308" s="27">
        <v>0</v>
      </c>
      <c r="F308" s="27">
        <v>892</v>
      </c>
      <c r="G308" s="27">
        <v>0</v>
      </c>
      <c r="H308" s="29">
        <v>0</v>
      </c>
      <c r="I308" s="29">
        <v>0</v>
      </c>
    </row>
    <row r="309" spans="1:9" ht="15" x14ac:dyDescent="0.2">
      <c r="A309" s="27" t="s">
        <v>297</v>
      </c>
      <c r="B309" s="28">
        <v>38534</v>
      </c>
      <c r="C309" s="27">
        <v>1245</v>
      </c>
      <c r="D309" s="27">
        <v>34</v>
      </c>
      <c r="E309" s="27">
        <v>0</v>
      </c>
      <c r="F309" s="27">
        <v>0</v>
      </c>
      <c r="G309" s="27">
        <v>1211</v>
      </c>
      <c r="H309" s="29">
        <v>0</v>
      </c>
      <c r="I309" s="29">
        <v>0</v>
      </c>
    </row>
    <row r="310" spans="1:9" ht="15" x14ac:dyDescent="0.2">
      <c r="A310" s="27" t="s">
        <v>298</v>
      </c>
      <c r="B310" s="28">
        <v>38534</v>
      </c>
      <c r="C310" s="27">
        <v>516</v>
      </c>
      <c r="D310" s="27">
        <v>516</v>
      </c>
      <c r="E310" s="27">
        <v>0</v>
      </c>
      <c r="F310" s="27">
        <v>0</v>
      </c>
      <c r="G310" s="27">
        <v>0</v>
      </c>
      <c r="H310" s="29">
        <v>0</v>
      </c>
      <c r="I310" s="29">
        <v>0</v>
      </c>
    </row>
    <row r="311" spans="1:9" ht="15" x14ac:dyDescent="0.2">
      <c r="A311" s="27" t="s">
        <v>299</v>
      </c>
      <c r="B311" s="28">
        <v>38534</v>
      </c>
      <c r="C311" s="27">
        <v>582</v>
      </c>
      <c r="D311" s="27">
        <v>245</v>
      </c>
      <c r="E311" s="27">
        <v>0</v>
      </c>
      <c r="F311" s="27">
        <v>0</v>
      </c>
      <c r="G311" s="27">
        <v>337</v>
      </c>
      <c r="H311" s="29">
        <v>0</v>
      </c>
      <c r="I311" s="29">
        <v>0</v>
      </c>
    </row>
    <row r="312" spans="1:9" ht="15" x14ac:dyDescent="0.2">
      <c r="A312" s="27" t="s">
        <v>300</v>
      </c>
      <c r="B312" s="28">
        <v>38534</v>
      </c>
      <c r="C312" s="27">
        <v>415</v>
      </c>
      <c r="D312" s="27">
        <v>415</v>
      </c>
      <c r="E312" s="27">
        <v>0</v>
      </c>
      <c r="F312" s="27">
        <v>0</v>
      </c>
      <c r="G312" s="27">
        <v>0</v>
      </c>
      <c r="H312" s="29">
        <v>0</v>
      </c>
      <c r="I312" s="29">
        <v>0</v>
      </c>
    </row>
    <row r="313" spans="1:9" ht="15" x14ac:dyDescent="0.2">
      <c r="A313" s="27" t="s">
        <v>301</v>
      </c>
      <c r="B313" s="28">
        <v>38534</v>
      </c>
      <c r="C313" s="27">
        <v>209</v>
      </c>
      <c r="D313" s="27">
        <v>209</v>
      </c>
      <c r="E313" s="27">
        <v>0</v>
      </c>
      <c r="F313" s="27">
        <v>0</v>
      </c>
      <c r="G313" s="27">
        <v>0</v>
      </c>
      <c r="H313" s="29">
        <v>0</v>
      </c>
      <c r="I313" s="29">
        <v>0</v>
      </c>
    </row>
    <row r="314" spans="1:9" ht="15" x14ac:dyDescent="0.2">
      <c r="A314" s="27" t="s">
        <v>302</v>
      </c>
      <c r="B314" s="28">
        <v>38534</v>
      </c>
      <c r="C314" s="27">
        <v>1846</v>
      </c>
      <c r="D314" s="27">
        <v>1508</v>
      </c>
      <c r="E314" s="27">
        <v>257</v>
      </c>
      <c r="F314" s="27">
        <v>0</v>
      </c>
      <c r="G314" s="27">
        <v>81</v>
      </c>
      <c r="H314" s="29">
        <v>0</v>
      </c>
      <c r="I314" s="29">
        <v>0</v>
      </c>
    </row>
    <row r="315" spans="1:9" ht="15" x14ac:dyDescent="0.2">
      <c r="A315" s="27" t="s">
        <v>303</v>
      </c>
      <c r="B315" s="28">
        <v>38534</v>
      </c>
      <c r="C315" s="27">
        <v>710</v>
      </c>
      <c r="D315" s="27">
        <v>710</v>
      </c>
      <c r="E315" s="27">
        <v>0</v>
      </c>
      <c r="F315" s="27">
        <v>0</v>
      </c>
      <c r="G315" s="27">
        <v>0</v>
      </c>
      <c r="H315" s="29">
        <v>0</v>
      </c>
      <c r="I315" s="29">
        <v>0</v>
      </c>
    </row>
    <row r="316" spans="1:9" ht="15" x14ac:dyDescent="0.2">
      <c r="A316" s="27" t="s">
        <v>304</v>
      </c>
      <c r="B316" s="28">
        <v>38534</v>
      </c>
      <c r="C316" s="27">
        <v>164</v>
      </c>
      <c r="D316" s="27">
        <v>164</v>
      </c>
      <c r="E316" s="27">
        <v>0</v>
      </c>
      <c r="F316" s="27">
        <v>0</v>
      </c>
      <c r="G316" s="27">
        <v>0</v>
      </c>
      <c r="H316" s="29">
        <v>0</v>
      </c>
      <c r="I316" s="29">
        <v>0</v>
      </c>
    </row>
    <row r="317" spans="1:9" ht="15" x14ac:dyDescent="0.2">
      <c r="A317" s="27" t="s">
        <v>823</v>
      </c>
      <c r="B317" s="28">
        <v>38534</v>
      </c>
      <c r="C317" s="27">
        <f>SUM(D317:I317)</f>
        <v>381</v>
      </c>
      <c r="D317" s="27">
        <v>381</v>
      </c>
      <c r="E317" s="27">
        <v>0</v>
      </c>
      <c r="F317" s="27">
        <v>0</v>
      </c>
      <c r="G317" s="27">
        <v>0</v>
      </c>
      <c r="H317" s="29">
        <v>0</v>
      </c>
      <c r="I317" s="29">
        <v>0</v>
      </c>
    </row>
    <row r="318" spans="1:9" ht="15" x14ac:dyDescent="0.2">
      <c r="A318" s="27" t="s">
        <v>305</v>
      </c>
      <c r="B318" s="28">
        <v>38534</v>
      </c>
      <c r="C318" s="27">
        <v>1201</v>
      </c>
      <c r="D318" s="27">
        <v>95</v>
      </c>
      <c r="E318" s="27">
        <v>0</v>
      </c>
      <c r="F318" s="27">
        <v>0</v>
      </c>
      <c r="G318" s="27">
        <v>1106</v>
      </c>
      <c r="H318" s="29">
        <v>0</v>
      </c>
      <c r="I318" s="29">
        <v>0</v>
      </c>
    </row>
    <row r="319" spans="1:9" ht="15" x14ac:dyDescent="0.2">
      <c r="A319" s="27" t="s">
        <v>306</v>
      </c>
      <c r="B319" s="28">
        <v>38534</v>
      </c>
      <c r="C319" s="27">
        <v>936</v>
      </c>
      <c r="D319" s="27">
        <v>61</v>
      </c>
      <c r="E319" s="27">
        <v>0</v>
      </c>
      <c r="F319" s="27">
        <v>0</v>
      </c>
      <c r="G319" s="27">
        <v>875</v>
      </c>
      <c r="H319" s="29">
        <v>0</v>
      </c>
      <c r="I319" s="29">
        <v>0</v>
      </c>
    </row>
    <row r="320" spans="1:9" ht="15" x14ac:dyDescent="0.2">
      <c r="A320" s="27" t="s">
        <v>307</v>
      </c>
      <c r="B320" s="28">
        <v>38534</v>
      </c>
      <c r="C320" s="27">
        <v>1197</v>
      </c>
      <c r="D320" s="27">
        <v>32</v>
      </c>
      <c r="E320" s="27">
        <v>0</v>
      </c>
      <c r="F320" s="27">
        <v>0</v>
      </c>
      <c r="G320" s="27">
        <v>1165</v>
      </c>
      <c r="H320" s="29">
        <v>0</v>
      </c>
      <c r="I320" s="29">
        <v>0</v>
      </c>
    </row>
    <row r="321" spans="1:9" ht="15" x14ac:dyDescent="0.2">
      <c r="A321" s="27" t="s">
        <v>824</v>
      </c>
      <c r="B321" s="28">
        <v>38534</v>
      </c>
      <c r="C321" s="27">
        <f>SUM(D321:I321)</f>
        <v>1197</v>
      </c>
      <c r="D321" s="27">
        <v>32</v>
      </c>
      <c r="E321" s="27">
        <v>0</v>
      </c>
      <c r="F321" s="27">
        <v>0</v>
      </c>
      <c r="G321" s="27">
        <v>0</v>
      </c>
      <c r="H321" s="29">
        <v>1165</v>
      </c>
      <c r="I321" s="29">
        <v>0</v>
      </c>
    </row>
    <row r="322" spans="1:9" ht="15" x14ac:dyDescent="0.2">
      <c r="A322" s="27" t="s">
        <v>825</v>
      </c>
      <c r="B322" s="28">
        <v>38534</v>
      </c>
      <c r="C322" s="27">
        <f>SUM(D322:I322)</f>
        <v>1151</v>
      </c>
      <c r="D322" s="27">
        <v>73</v>
      </c>
      <c r="E322" s="27">
        <v>0</v>
      </c>
      <c r="F322" s="27">
        <v>0</v>
      </c>
      <c r="G322" s="27">
        <v>1078</v>
      </c>
      <c r="H322" s="29">
        <v>0</v>
      </c>
      <c r="I322" s="29">
        <v>0</v>
      </c>
    </row>
    <row r="323" spans="1:9" ht="15" x14ac:dyDescent="0.2">
      <c r="A323" s="27" t="s">
        <v>308</v>
      </c>
      <c r="B323" s="28">
        <v>38534</v>
      </c>
      <c r="C323" s="27">
        <v>800</v>
      </c>
      <c r="D323" s="27">
        <v>37</v>
      </c>
      <c r="E323" s="27">
        <v>0</v>
      </c>
      <c r="F323" s="27">
        <v>0</v>
      </c>
      <c r="G323" s="27">
        <v>763</v>
      </c>
      <c r="H323" s="29">
        <v>0</v>
      </c>
      <c r="I323" s="29">
        <v>0</v>
      </c>
    </row>
    <row r="324" spans="1:9" ht="15" x14ac:dyDescent="0.2">
      <c r="A324" s="27" t="s">
        <v>826</v>
      </c>
      <c r="B324" s="28">
        <v>38534</v>
      </c>
      <c r="C324" s="27">
        <f>SUM(D324:I324)</f>
        <v>926</v>
      </c>
      <c r="D324" s="27">
        <v>56</v>
      </c>
      <c r="E324" s="27">
        <v>0</v>
      </c>
      <c r="F324" s="27">
        <v>0</v>
      </c>
      <c r="G324" s="27">
        <v>870</v>
      </c>
      <c r="H324" s="29">
        <v>0</v>
      </c>
      <c r="I324" s="29">
        <v>0</v>
      </c>
    </row>
    <row r="325" spans="1:9" ht="15.75" x14ac:dyDescent="0.25">
      <c r="A325" s="72" t="s">
        <v>881</v>
      </c>
      <c r="B325" s="30">
        <v>38534</v>
      </c>
      <c r="C325" s="27">
        <f>SUM(D325:G325)</f>
        <v>1109</v>
      </c>
      <c r="D325" s="73">
        <v>268</v>
      </c>
      <c r="E325" s="73">
        <v>0</v>
      </c>
      <c r="F325" s="73">
        <v>0</v>
      </c>
      <c r="G325" s="73">
        <v>841</v>
      </c>
      <c r="H325" s="27"/>
      <c r="I325" s="27"/>
    </row>
    <row r="326" spans="1:9" ht="15" x14ac:dyDescent="0.2">
      <c r="A326" s="27" t="s">
        <v>309</v>
      </c>
      <c r="B326" s="28">
        <v>38534</v>
      </c>
      <c r="C326" s="27">
        <v>829</v>
      </c>
      <c r="D326" s="27">
        <v>42</v>
      </c>
      <c r="E326" s="27">
        <v>0</v>
      </c>
      <c r="F326" s="27">
        <v>0</v>
      </c>
      <c r="G326" s="27">
        <v>787</v>
      </c>
      <c r="H326" s="29">
        <v>0</v>
      </c>
      <c r="I326" s="29">
        <v>0</v>
      </c>
    </row>
    <row r="327" spans="1:9" ht="15" x14ac:dyDescent="0.2">
      <c r="A327" s="27" t="s">
        <v>310</v>
      </c>
      <c r="B327" s="28">
        <v>38534</v>
      </c>
      <c r="C327" s="27">
        <v>1256</v>
      </c>
      <c r="D327" s="27">
        <v>33</v>
      </c>
      <c r="E327" s="27">
        <v>0</v>
      </c>
      <c r="F327" s="27">
        <v>0</v>
      </c>
      <c r="G327" s="27">
        <v>1223</v>
      </c>
      <c r="H327" s="29">
        <v>0</v>
      </c>
      <c r="I327" s="29">
        <v>0</v>
      </c>
    </row>
    <row r="328" spans="1:9" ht="15" x14ac:dyDescent="0.2">
      <c r="A328" s="27" t="s">
        <v>311</v>
      </c>
      <c r="B328" s="28">
        <v>38534</v>
      </c>
      <c r="C328" s="27">
        <v>208</v>
      </c>
      <c r="D328" s="27">
        <v>208</v>
      </c>
      <c r="E328" s="27">
        <v>0</v>
      </c>
      <c r="F328" s="27">
        <v>0</v>
      </c>
      <c r="G328" s="27">
        <v>0</v>
      </c>
      <c r="H328" s="29">
        <v>0</v>
      </c>
      <c r="I328" s="29">
        <v>0</v>
      </c>
    </row>
    <row r="329" spans="1:9" ht="15" x14ac:dyDescent="0.2">
      <c r="A329" s="27" t="s">
        <v>312</v>
      </c>
      <c r="B329" s="28">
        <v>38534</v>
      </c>
      <c r="C329" s="27">
        <v>71</v>
      </c>
      <c r="D329" s="27">
        <v>71</v>
      </c>
      <c r="E329" s="27">
        <v>0</v>
      </c>
      <c r="F329" s="27">
        <v>0</v>
      </c>
      <c r="G329" s="27">
        <v>0</v>
      </c>
      <c r="H329" s="29">
        <v>0</v>
      </c>
      <c r="I329" s="29">
        <v>0</v>
      </c>
    </row>
    <row r="330" spans="1:9" ht="15" x14ac:dyDescent="0.2">
      <c r="A330" s="27" t="s">
        <v>313</v>
      </c>
      <c r="B330" s="28">
        <v>38534</v>
      </c>
      <c r="C330" s="27">
        <v>286</v>
      </c>
      <c r="D330" s="27">
        <v>286</v>
      </c>
      <c r="E330" s="27">
        <v>0</v>
      </c>
      <c r="F330" s="27">
        <v>0</v>
      </c>
      <c r="G330" s="27">
        <v>0</v>
      </c>
      <c r="H330" s="29">
        <v>0</v>
      </c>
      <c r="I330" s="29">
        <v>0</v>
      </c>
    </row>
    <row r="331" spans="1:9" ht="15" x14ac:dyDescent="0.2">
      <c r="A331" s="27" t="s">
        <v>314</v>
      </c>
      <c r="B331" s="28">
        <v>38534</v>
      </c>
      <c r="C331" s="27">
        <v>191</v>
      </c>
      <c r="D331" s="27">
        <v>109</v>
      </c>
      <c r="E331" s="27">
        <v>0</v>
      </c>
      <c r="F331" s="27">
        <v>0</v>
      </c>
      <c r="G331" s="27">
        <v>82</v>
      </c>
      <c r="H331" s="29">
        <v>0</v>
      </c>
      <c r="I331" s="29">
        <v>0</v>
      </c>
    </row>
    <row r="332" spans="1:9" ht="15" x14ac:dyDescent="0.2">
      <c r="A332" s="27" t="s">
        <v>315</v>
      </c>
      <c r="B332" s="28">
        <v>38534</v>
      </c>
      <c r="C332" s="27">
        <v>30</v>
      </c>
      <c r="D332" s="27">
        <v>30</v>
      </c>
      <c r="E332" s="27">
        <v>0</v>
      </c>
      <c r="F332" s="27">
        <v>0</v>
      </c>
      <c r="G332" s="27">
        <v>0</v>
      </c>
      <c r="H332" s="29">
        <v>0</v>
      </c>
      <c r="I332" s="29">
        <v>0</v>
      </c>
    </row>
    <row r="333" spans="1:9" ht="15" x14ac:dyDescent="0.2">
      <c r="A333" s="27" t="s">
        <v>316</v>
      </c>
      <c r="B333" s="28">
        <v>38534</v>
      </c>
      <c r="C333" s="27">
        <v>83</v>
      </c>
      <c r="D333" s="27">
        <v>51</v>
      </c>
      <c r="E333" s="27">
        <v>0</v>
      </c>
      <c r="F333" s="27">
        <v>0</v>
      </c>
      <c r="G333" s="27">
        <v>32</v>
      </c>
      <c r="H333" s="29">
        <v>0</v>
      </c>
      <c r="I333" s="29">
        <v>0</v>
      </c>
    </row>
    <row r="334" spans="1:9" ht="15.75" x14ac:dyDescent="0.25">
      <c r="A334" s="72" t="s">
        <v>864</v>
      </c>
      <c r="B334" s="30">
        <v>38534</v>
      </c>
      <c r="C334" s="27">
        <f>SUM(D334:G334)</f>
        <v>176</v>
      </c>
      <c r="D334" s="73">
        <v>101</v>
      </c>
      <c r="E334" s="73">
        <v>0</v>
      </c>
      <c r="F334" s="73">
        <v>0</v>
      </c>
      <c r="G334" s="73">
        <v>75</v>
      </c>
      <c r="H334" s="27"/>
      <c r="I334" s="27"/>
    </row>
    <row r="335" spans="1:9" ht="15" x14ac:dyDescent="0.2">
      <c r="A335" s="27" t="s">
        <v>317</v>
      </c>
      <c r="B335" s="28">
        <v>38534</v>
      </c>
      <c r="C335" s="27">
        <v>558</v>
      </c>
      <c r="D335" s="27">
        <v>244</v>
      </c>
      <c r="E335" s="27">
        <v>0</v>
      </c>
      <c r="F335" s="27">
        <v>0</v>
      </c>
      <c r="G335" s="27">
        <v>314</v>
      </c>
      <c r="H335" s="29">
        <v>0</v>
      </c>
      <c r="I335" s="29">
        <v>0</v>
      </c>
    </row>
    <row r="336" spans="1:9" ht="15.75" x14ac:dyDescent="0.25">
      <c r="A336" s="72" t="s">
        <v>865</v>
      </c>
      <c r="B336" s="30">
        <v>38534</v>
      </c>
      <c r="C336" s="27">
        <f>SUM(D336:G336)</f>
        <v>329</v>
      </c>
      <c r="D336" s="73">
        <v>329</v>
      </c>
      <c r="E336" s="73">
        <v>0</v>
      </c>
      <c r="F336" s="73">
        <v>0</v>
      </c>
      <c r="G336" s="73">
        <v>0</v>
      </c>
      <c r="H336" s="27"/>
      <c r="I336" s="27"/>
    </row>
    <row r="337" spans="1:9" ht="15" x14ac:dyDescent="0.2">
      <c r="A337" s="27" t="s">
        <v>318</v>
      </c>
      <c r="B337" s="28">
        <v>38534</v>
      </c>
      <c r="C337" s="27">
        <v>12</v>
      </c>
      <c r="D337" s="27">
        <v>12</v>
      </c>
      <c r="E337" s="27">
        <v>0</v>
      </c>
      <c r="F337" s="27">
        <v>0</v>
      </c>
      <c r="G337" s="27">
        <v>0</v>
      </c>
      <c r="H337" s="29">
        <v>0</v>
      </c>
      <c r="I337" s="29">
        <v>0</v>
      </c>
    </row>
    <row r="338" spans="1:9" ht="15" x14ac:dyDescent="0.2">
      <c r="A338" s="27" t="s">
        <v>319</v>
      </c>
      <c r="B338" s="28">
        <v>38534</v>
      </c>
      <c r="C338" s="27">
        <v>67</v>
      </c>
      <c r="D338" s="27">
        <v>33</v>
      </c>
      <c r="E338" s="27">
        <v>0</v>
      </c>
      <c r="F338" s="27">
        <v>0</v>
      </c>
      <c r="G338" s="27">
        <v>34</v>
      </c>
      <c r="H338" s="29">
        <v>0</v>
      </c>
      <c r="I338" s="29">
        <v>0</v>
      </c>
    </row>
    <row r="339" spans="1:9" ht="15" x14ac:dyDescent="0.2">
      <c r="A339" s="27" t="s">
        <v>320</v>
      </c>
      <c r="B339" s="28">
        <v>38534</v>
      </c>
      <c r="C339" s="27">
        <v>297</v>
      </c>
      <c r="D339" s="27">
        <v>297</v>
      </c>
      <c r="E339" s="27">
        <v>0</v>
      </c>
      <c r="F339" s="27">
        <v>0</v>
      </c>
      <c r="G339" s="27">
        <v>0</v>
      </c>
      <c r="H339" s="29">
        <v>0</v>
      </c>
      <c r="I339" s="29">
        <v>0</v>
      </c>
    </row>
    <row r="340" spans="1:9" ht="15" x14ac:dyDescent="0.2">
      <c r="A340" s="27" t="s">
        <v>321</v>
      </c>
      <c r="B340" s="28">
        <v>38534</v>
      </c>
      <c r="C340" s="27">
        <v>36</v>
      </c>
      <c r="D340" s="27">
        <v>36</v>
      </c>
      <c r="E340" s="27">
        <v>0</v>
      </c>
      <c r="F340" s="27">
        <v>0</v>
      </c>
      <c r="G340" s="27">
        <v>0</v>
      </c>
      <c r="H340" s="29">
        <v>0</v>
      </c>
      <c r="I340" s="29">
        <v>0</v>
      </c>
    </row>
    <row r="341" spans="1:9" ht="15" x14ac:dyDescent="0.2">
      <c r="A341" s="27" t="s">
        <v>322</v>
      </c>
      <c r="B341" s="28">
        <v>38534</v>
      </c>
      <c r="C341" s="27">
        <v>529</v>
      </c>
      <c r="D341" s="27">
        <v>529</v>
      </c>
      <c r="E341" s="27">
        <v>0</v>
      </c>
      <c r="F341" s="27">
        <v>0</v>
      </c>
      <c r="G341" s="27">
        <v>0</v>
      </c>
      <c r="H341" s="29">
        <v>0</v>
      </c>
      <c r="I341" s="29">
        <v>0</v>
      </c>
    </row>
    <row r="342" spans="1:9" ht="15" x14ac:dyDescent="0.2">
      <c r="A342" s="27" t="s">
        <v>323</v>
      </c>
      <c r="B342" s="28">
        <v>38534</v>
      </c>
      <c r="C342" s="27">
        <v>210</v>
      </c>
      <c r="D342" s="27">
        <v>176</v>
      </c>
      <c r="E342" s="27">
        <v>0</v>
      </c>
      <c r="F342" s="27">
        <v>0</v>
      </c>
      <c r="G342" s="27">
        <v>34</v>
      </c>
      <c r="H342" s="29">
        <v>0</v>
      </c>
      <c r="I342" s="29">
        <v>0</v>
      </c>
    </row>
    <row r="343" spans="1:9" ht="15" x14ac:dyDescent="0.2">
      <c r="A343" s="27" t="s">
        <v>324</v>
      </c>
      <c r="B343" s="28">
        <v>38534</v>
      </c>
      <c r="C343" s="27">
        <v>29</v>
      </c>
      <c r="D343" s="27">
        <v>29</v>
      </c>
      <c r="E343" s="27">
        <v>0</v>
      </c>
      <c r="F343" s="27">
        <v>0</v>
      </c>
      <c r="G343" s="27">
        <v>0</v>
      </c>
      <c r="H343" s="29">
        <v>0</v>
      </c>
      <c r="I343" s="29">
        <v>0</v>
      </c>
    </row>
    <row r="344" spans="1:9" ht="15" x14ac:dyDescent="0.2">
      <c r="A344" s="27" t="s">
        <v>325</v>
      </c>
      <c r="B344" s="28">
        <v>38534</v>
      </c>
      <c r="C344" s="27">
        <v>221</v>
      </c>
      <c r="D344" s="27">
        <v>63</v>
      </c>
      <c r="E344" s="27">
        <v>0</v>
      </c>
      <c r="F344" s="27">
        <v>0</v>
      </c>
      <c r="G344" s="27">
        <v>158</v>
      </c>
      <c r="H344" s="29">
        <v>0</v>
      </c>
      <c r="I344" s="29">
        <v>0</v>
      </c>
    </row>
    <row r="345" spans="1:9" ht="15.75" x14ac:dyDescent="0.25">
      <c r="A345" s="72" t="s">
        <v>866</v>
      </c>
      <c r="B345" s="30">
        <v>38534</v>
      </c>
      <c r="C345" s="27">
        <f>SUM(D345:G345)</f>
        <v>204</v>
      </c>
      <c r="D345" s="73">
        <v>204</v>
      </c>
      <c r="E345" s="73">
        <v>0</v>
      </c>
      <c r="F345" s="73">
        <v>0</v>
      </c>
      <c r="G345" s="73">
        <v>0</v>
      </c>
      <c r="H345" s="27"/>
      <c r="I345" s="27"/>
    </row>
    <row r="346" spans="1:9" ht="15" x14ac:dyDescent="0.2">
      <c r="A346" s="27" t="s">
        <v>326</v>
      </c>
      <c r="B346" s="28">
        <v>38534</v>
      </c>
      <c r="C346" s="27">
        <v>210</v>
      </c>
      <c r="D346" s="27">
        <v>210</v>
      </c>
      <c r="E346" s="27">
        <v>0</v>
      </c>
      <c r="F346" s="27">
        <v>0</v>
      </c>
      <c r="G346" s="27">
        <v>0</v>
      </c>
      <c r="H346" s="29">
        <v>0</v>
      </c>
      <c r="I346" s="29">
        <v>0</v>
      </c>
    </row>
    <row r="347" spans="1:9" ht="15" x14ac:dyDescent="0.2">
      <c r="A347" s="27" t="s">
        <v>327</v>
      </c>
      <c r="B347" s="28">
        <v>38534</v>
      </c>
      <c r="C347" s="27">
        <v>207</v>
      </c>
      <c r="D347" s="27">
        <v>207</v>
      </c>
      <c r="E347" s="27">
        <v>0</v>
      </c>
      <c r="F347" s="27">
        <v>0</v>
      </c>
      <c r="G347" s="27">
        <v>0</v>
      </c>
      <c r="H347" s="29">
        <v>0</v>
      </c>
      <c r="I347" s="29">
        <v>0</v>
      </c>
    </row>
    <row r="348" spans="1:9" ht="15" x14ac:dyDescent="0.2">
      <c r="A348" s="27" t="s">
        <v>328</v>
      </c>
      <c r="B348" s="28">
        <v>38534</v>
      </c>
      <c r="C348" s="27">
        <v>161</v>
      </c>
      <c r="D348" s="27">
        <v>161</v>
      </c>
      <c r="E348" s="27">
        <v>0</v>
      </c>
      <c r="F348" s="27">
        <v>0</v>
      </c>
      <c r="G348" s="27">
        <v>0</v>
      </c>
      <c r="H348" s="29">
        <v>0</v>
      </c>
      <c r="I348" s="29">
        <v>0</v>
      </c>
    </row>
    <row r="349" spans="1:9" ht="15" x14ac:dyDescent="0.2">
      <c r="A349" s="27" t="s">
        <v>329</v>
      </c>
      <c r="B349" s="28">
        <v>38534</v>
      </c>
      <c r="C349" s="27">
        <v>428</v>
      </c>
      <c r="D349" s="27">
        <v>215</v>
      </c>
      <c r="E349" s="27">
        <v>0</v>
      </c>
      <c r="F349" s="27">
        <v>0</v>
      </c>
      <c r="G349" s="27">
        <v>213</v>
      </c>
      <c r="H349" s="29">
        <v>0</v>
      </c>
      <c r="I349" s="29">
        <v>0</v>
      </c>
    </row>
    <row r="350" spans="1:9" ht="15" x14ac:dyDescent="0.2">
      <c r="A350" s="27" t="s">
        <v>330</v>
      </c>
      <c r="B350" s="28">
        <v>38534</v>
      </c>
      <c r="C350" s="27">
        <v>123</v>
      </c>
      <c r="D350" s="27">
        <v>123</v>
      </c>
      <c r="E350" s="27">
        <v>0</v>
      </c>
      <c r="F350" s="27">
        <v>0</v>
      </c>
      <c r="G350" s="27">
        <v>0</v>
      </c>
      <c r="H350" s="29">
        <v>0</v>
      </c>
      <c r="I350" s="29">
        <v>0</v>
      </c>
    </row>
    <row r="351" spans="1:9" ht="15" x14ac:dyDescent="0.2">
      <c r="A351" s="27" t="s">
        <v>331</v>
      </c>
      <c r="B351" s="28">
        <v>38534</v>
      </c>
      <c r="C351" s="27">
        <v>473</v>
      </c>
      <c r="D351" s="27">
        <v>473</v>
      </c>
      <c r="E351" s="27">
        <v>0</v>
      </c>
      <c r="F351" s="27">
        <v>0</v>
      </c>
      <c r="G351" s="27">
        <v>0</v>
      </c>
      <c r="H351" s="29">
        <v>0</v>
      </c>
      <c r="I351" s="29">
        <v>0</v>
      </c>
    </row>
    <row r="352" spans="1:9" ht="15.75" x14ac:dyDescent="0.25">
      <c r="A352" s="72" t="s">
        <v>867</v>
      </c>
      <c r="B352" s="30">
        <v>38534</v>
      </c>
      <c r="C352" s="27">
        <f>SUM(D352:G352)</f>
        <v>10</v>
      </c>
      <c r="D352" s="73">
        <v>10</v>
      </c>
      <c r="E352" s="73">
        <v>0</v>
      </c>
      <c r="F352" s="73">
        <v>0</v>
      </c>
      <c r="G352" s="73">
        <v>0</v>
      </c>
      <c r="H352" s="27"/>
      <c r="I352" s="27"/>
    </row>
    <row r="353" spans="1:9" ht="15" x14ac:dyDescent="0.2">
      <c r="A353" s="27" t="s">
        <v>332</v>
      </c>
      <c r="B353" s="28">
        <v>38534</v>
      </c>
      <c r="C353" s="27">
        <v>113</v>
      </c>
      <c r="D353" s="27">
        <v>113</v>
      </c>
      <c r="E353" s="27">
        <v>0</v>
      </c>
      <c r="F353" s="27">
        <v>0</v>
      </c>
      <c r="G353" s="27">
        <v>0</v>
      </c>
      <c r="H353" s="29">
        <v>0</v>
      </c>
      <c r="I353" s="29">
        <v>0</v>
      </c>
    </row>
    <row r="354" spans="1:9" ht="15" x14ac:dyDescent="0.2">
      <c r="A354" s="27" t="s">
        <v>333</v>
      </c>
      <c r="B354" s="28">
        <v>38534</v>
      </c>
      <c r="C354" s="27">
        <v>232</v>
      </c>
      <c r="D354" s="27">
        <v>42</v>
      </c>
      <c r="E354" s="27">
        <v>0</v>
      </c>
      <c r="F354" s="27">
        <v>0</v>
      </c>
      <c r="G354" s="27">
        <v>190</v>
      </c>
      <c r="H354" s="29">
        <v>0</v>
      </c>
      <c r="I354" s="29">
        <v>0</v>
      </c>
    </row>
    <row r="355" spans="1:9" ht="15.75" x14ac:dyDescent="0.25">
      <c r="A355" s="72" t="s">
        <v>868</v>
      </c>
      <c r="B355" s="30">
        <v>38534</v>
      </c>
      <c r="C355" s="27">
        <f>SUM(D355:G355)</f>
        <v>256</v>
      </c>
      <c r="D355" s="73">
        <v>256</v>
      </c>
      <c r="E355" s="73">
        <v>0</v>
      </c>
      <c r="F355" s="73">
        <v>0</v>
      </c>
      <c r="G355" s="73">
        <v>0</v>
      </c>
      <c r="H355" s="27"/>
      <c r="I355" s="27"/>
    </row>
    <row r="356" spans="1:9" ht="15" x14ac:dyDescent="0.2">
      <c r="A356" s="27" t="s">
        <v>334</v>
      </c>
      <c r="B356" s="28">
        <v>38534</v>
      </c>
      <c r="C356" s="27">
        <v>2736</v>
      </c>
      <c r="D356" s="27">
        <v>940</v>
      </c>
      <c r="E356" s="27">
        <v>1162</v>
      </c>
      <c r="F356" s="27">
        <v>0</v>
      </c>
      <c r="G356" s="27">
        <v>634</v>
      </c>
      <c r="H356" s="29">
        <v>0</v>
      </c>
      <c r="I356" s="29">
        <v>0</v>
      </c>
    </row>
    <row r="357" spans="1:9" ht="15" x14ac:dyDescent="0.2">
      <c r="A357" s="27" t="s">
        <v>335</v>
      </c>
      <c r="B357" s="28">
        <v>38534</v>
      </c>
      <c r="C357" s="27">
        <v>3449</v>
      </c>
      <c r="D357" s="27">
        <v>1226</v>
      </c>
      <c r="E357" s="27">
        <v>1868</v>
      </c>
      <c r="F357" s="27">
        <v>0</v>
      </c>
      <c r="G357" s="27">
        <v>355</v>
      </c>
      <c r="H357" s="29">
        <v>0</v>
      </c>
      <c r="I357" s="29">
        <v>0</v>
      </c>
    </row>
    <row r="358" spans="1:9" ht="15" x14ac:dyDescent="0.2">
      <c r="A358" s="27" t="s">
        <v>336</v>
      </c>
      <c r="B358" s="28">
        <v>38534</v>
      </c>
      <c r="C358" s="27">
        <v>813</v>
      </c>
      <c r="D358" s="27">
        <v>44</v>
      </c>
      <c r="E358" s="27">
        <v>0</v>
      </c>
      <c r="F358" s="27">
        <v>0</v>
      </c>
      <c r="G358" s="27">
        <v>769</v>
      </c>
      <c r="H358" s="29">
        <v>0</v>
      </c>
      <c r="I358" s="29">
        <v>0</v>
      </c>
    </row>
    <row r="359" spans="1:9" ht="15" x14ac:dyDescent="0.2">
      <c r="A359" s="27" t="s">
        <v>337</v>
      </c>
      <c r="B359" s="28">
        <v>38534</v>
      </c>
      <c r="C359" s="27">
        <v>851</v>
      </c>
      <c r="D359" s="27">
        <v>41</v>
      </c>
      <c r="E359" s="27">
        <v>0</v>
      </c>
      <c r="F359" s="27">
        <v>0</v>
      </c>
      <c r="G359" s="27">
        <v>810</v>
      </c>
      <c r="H359" s="29">
        <v>0</v>
      </c>
      <c r="I359" s="29">
        <v>0</v>
      </c>
    </row>
    <row r="360" spans="1:9" ht="15.75" x14ac:dyDescent="0.25">
      <c r="A360" s="72" t="s">
        <v>869</v>
      </c>
      <c r="B360" s="30">
        <v>38534</v>
      </c>
      <c r="C360" s="27">
        <f>SUM(D360:G360)</f>
        <v>251</v>
      </c>
      <c r="D360" s="73">
        <v>251</v>
      </c>
      <c r="E360" s="73">
        <v>0</v>
      </c>
      <c r="F360" s="73">
        <v>0</v>
      </c>
      <c r="G360" s="73">
        <v>0</v>
      </c>
      <c r="H360" s="27"/>
      <c r="I360" s="27"/>
    </row>
    <row r="361" spans="1:9" ht="15" x14ac:dyDescent="0.2">
      <c r="A361" s="27" t="s">
        <v>827</v>
      </c>
      <c r="B361" s="28">
        <v>38534</v>
      </c>
      <c r="C361" s="27">
        <f>SUM(D361:I361)</f>
        <v>27</v>
      </c>
      <c r="D361" s="27">
        <v>27</v>
      </c>
      <c r="E361" s="27">
        <v>0</v>
      </c>
      <c r="F361" s="27">
        <v>0</v>
      </c>
      <c r="G361" s="27">
        <v>0</v>
      </c>
      <c r="H361" s="29">
        <v>0</v>
      </c>
      <c r="I361" s="29">
        <v>0</v>
      </c>
    </row>
    <row r="362" spans="1:9" ht="15" x14ac:dyDescent="0.2">
      <c r="A362" s="27" t="s">
        <v>338</v>
      </c>
      <c r="B362" s="28">
        <v>38534</v>
      </c>
      <c r="C362" s="27">
        <v>308</v>
      </c>
      <c r="D362" s="27">
        <v>308</v>
      </c>
      <c r="E362" s="27">
        <v>0</v>
      </c>
      <c r="F362" s="27">
        <v>0</v>
      </c>
      <c r="G362" s="27">
        <v>0</v>
      </c>
      <c r="H362" s="29">
        <v>0</v>
      </c>
      <c r="I362" s="29">
        <v>0</v>
      </c>
    </row>
    <row r="363" spans="1:9" ht="15" x14ac:dyDescent="0.2">
      <c r="A363" s="27" t="s">
        <v>339</v>
      </c>
      <c r="B363" s="28">
        <v>38534</v>
      </c>
      <c r="C363" s="27">
        <v>1036</v>
      </c>
      <c r="D363" s="27">
        <v>98</v>
      </c>
      <c r="E363" s="27">
        <v>0</v>
      </c>
      <c r="F363" s="27">
        <v>0</v>
      </c>
      <c r="G363" s="27">
        <v>938</v>
      </c>
      <c r="H363" s="29">
        <v>0</v>
      </c>
      <c r="I363" s="29">
        <v>0</v>
      </c>
    </row>
    <row r="364" spans="1:9" ht="15" x14ac:dyDescent="0.2">
      <c r="A364" s="27" t="s">
        <v>340</v>
      </c>
      <c r="B364" s="28">
        <v>38534</v>
      </c>
      <c r="C364" s="27">
        <v>281</v>
      </c>
      <c r="D364" s="27">
        <v>242</v>
      </c>
      <c r="E364" s="27">
        <v>0</v>
      </c>
      <c r="F364" s="27">
        <v>0</v>
      </c>
      <c r="G364" s="27">
        <v>39</v>
      </c>
      <c r="H364" s="29">
        <v>0</v>
      </c>
      <c r="I364" s="29">
        <v>0</v>
      </c>
    </row>
    <row r="365" spans="1:9" ht="15" x14ac:dyDescent="0.2">
      <c r="A365" s="27" t="s">
        <v>341</v>
      </c>
      <c r="B365" s="28">
        <v>38534</v>
      </c>
      <c r="C365" s="27">
        <v>1064</v>
      </c>
      <c r="D365" s="27">
        <v>893</v>
      </c>
      <c r="E365" s="27">
        <v>0</v>
      </c>
      <c r="F365" s="27">
        <v>171</v>
      </c>
      <c r="G365" s="27">
        <v>0</v>
      </c>
      <c r="H365" s="29">
        <v>0</v>
      </c>
      <c r="I365" s="29">
        <v>0</v>
      </c>
    </row>
    <row r="366" spans="1:9" ht="15" x14ac:dyDescent="0.2">
      <c r="A366" s="27" t="s">
        <v>342</v>
      </c>
      <c r="B366" s="28">
        <v>38534</v>
      </c>
      <c r="C366" s="27">
        <v>3679</v>
      </c>
      <c r="D366" s="27">
        <v>1627</v>
      </c>
      <c r="E366" s="27">
        <v>2052</v>
      </c>
      <c r="F366" s="27">
        <v>0</v>
      </c>
      <c r="G366" s="27">
        <v>0</v>
      </c>
      <c r="H366" s="29">
        <v>0</v>
      </c>
      <c r="I366" s="29">
        <v>0</v>
      </c>
    </row>
    <row r="367" spans="1:9" ht="15" x14ac:dyDescent="0.2">
      <c r="A367" s="27" t="s">
        <v>343</v>
      </c>
      <c r="B367" s="28">
        <v>38534</v>
      </c>
      <c r="C367" s="27">
        <v>3573</v>
      </c>
      <c r="D367" s="27">
        <v>1520</v>
      </c>
      <c r="E367" s="27">
        <v>2053</v>
      </c>
      <c r="F367" s="27">
        <v>0</v>
      </c>
      <c r="G367" s="27">
        <v>0</v>
      </c>
      <c r="H367" s="29">
        <v>0</v>
      </c>
      <c r="I367" s="29">
        <v>0</v>
      </c>
    </row>
    <row r="368" spans="1:9" ht="15" x14ac:dyDescent="0.2">
      <c r="A368" s="27" t="s">
        <v>828</v>
      </c>
      <c r="B368" s="28">
        <v>38534</v>
      </c>
      <c r="C368" s="27">
        <f>SUM(D368:I368)</f>
        <v>3667</v>
      </c>
      <c r="D368" s="27">
        <v>1541</v>
      </c>
      <c r="E368" s="27">
        <v>2126</v>
      </c>
      <c r="F368" s="27">
        <v>0</v>
      </c>
      <c r="G368" s="27">
        <v>0</v>
      </c>
      <c r="H368" s="29">
        <v>0</v>
      </c>
      <c r="I368" s="29">
        <v>0</v>
      </c>
    </row>
    <row r="369" spans="1:9" ht="15" x14ac:dyDescent="0.2">
      <c r="A369" s="27" t="s">
        <v>344</v>
      </c>
      <c r="B369" s="28">
        <v>38534</v>
      </c>
      <c r="C369" s="27">
        <v>3402</v>
      </c>
      <c r="D369" s="27">
        <v>1606</v>
      </c>
      <c r="E369" s="27">
        <v>1796</v>
      </c>
      <c r="F369" s="27">
        <v>0</v>
      </c>
      <c r="G369" s="27">
        <v>0</v>
      </c>
      <c r="H369" s="29">
        <v>0</v>
      </c>
      <c r="I369" s="29">
        <v>0</v>
      </c>
    </row>
    <row r="370" spans="1:9" ht="15" x14ac:dyDescent="0.2">
      <c r="A370" s="27" t="s">
        <v>829</v>
      </c>
      <c r="B370" s="28">
        <v>38534</v>
      </c>
      <c r="C370" s="27">
        <f>SUM(D370:I370)</f>
        <v>3912</v>
      </c>
      <c r="D370" s="27">
        <v>1026</v>
      </c>
      <c r="E370" s="27">
        <v>0</v>
      </c>
      <c r="F370" s="27">
        <v>0</v>
      </c>
      <c r="G370" s="27">
        <v>0</v>
      </c>
      <c r="H370" s="29">
        <v>2886</v>
      </c>
      <c r="I370" s="29">
        <v>0</v>
      </c>
    </row>
    <row r="371" spans="1:9" ht="15" x14ac:dyDescent="0.2">
      <c r="A371" s="27" t="s">
        <v>345</v>
      </c>
      <c r="B371" s="28">
        <v>38534</v>
      </c>
      <c r="C371" s="27">
        <v>3680</v>
      </c>
      <c r="D371" s="27">
        <v>1626</v>
      </c>
      <c r="E371" s="27">
        <v>2054</v>
      </c>
      <c r="F371" s="27">
        <v>0</v>
      </c>
      <c r="G371" s="27">
        <v>0</v>
      </c>
      <c r="H371" s="29">
        <v>0</v>
      </c>
      <c r="I371" s="29">
        <v>0</v>
      </c>
    </row>
    <row r="372" spans="1:9" ht="15" x14ac:dyDescent="0.2">
      <c r="A372" s="27" t="s">
        <v>346</v>
      </c>
      <c r="B372" s="28">
        <v>38534</v>
      </c>
      <c r="C372" s="27">
        <v>3674</v>
      </c>
      <c r="D372" s="27">
        <v>1623</v>
      </c>
      <c r="E372" s="27">
        <v>2051</v>
      </c>
      <c r="F372" s="27">
        <v>0</v>
      </c>
      <c r="G372" s="27">
        <v>0</v>
      </c>
      <c r="H372" s="29">
        <v>0</v>
      </c>
      <c r="I372" s="29">
        <v>0</v>
      </c>
    </row>
    <row r="373" spans="1:9" ht="15" x14ac:dyDescent="0.2">
      <c r="A373" s="27" t="s">
        <v>347</v>
      </c>
      <c r="B373" s="28">
        <v>38534</v>
      </c>
      <c r="C373" s="27">
        <v>1243</v>
      </c>
      <c r="D373" s="27">
        <v>139</v>
      </c>
      <c r="E373" s="27">
        <v>0</v>
      </c>
      <c r="F373" s="27">
        <v>0</v>
      </c>
      <c r="G373" s="27">
        <v>1104</v>
      </c>
      <c r="H373" s="29">
        <v>0</v>
      </c>
      <c r="I373" s="29">
        <v>0</v>
      </c>
    </row>
    <row r="374" spans="1:9" ht="15.75" x14ac:dyDescent="0.25">
      <c r="A374" s="72" t="s">
        <v>870</v>
      </c>
      <c r="B374" s="30">
        <v>38534</v>
      </c>
      <c r="C374" s="27">
        <f>SUM(D374:G374)</f>
        <v>1288</v>
      </c>
      <c r="D374" s="73">
        <v>130</v>
      </c>
      <c r="E374" s="73">
        <v>0</v>
      </c>
      <c r="F374" s="73">
        <v>0</v>
      </c>
      <c r="G374" s="73">
        <v>1158</v>
      </c>
      <c r="H374" s="27"/>
      <c r="I374" s="27"/>
    </row>
    <row r="375" spans="1:9" ht="15.75" x14ac:dyDescent="0.25">
      <c r="A375" s="72" t="s">
        <v>882</v>
      </c>
      <c r="B375" s="30">
        <v>38534</v>
      </c>
      <c r="C375" s="27">
        <f>SUM(D375:G375)</f>
        <v>1259</v>
      </c>
      <c r="D375" s="73">
        <v>375</v>
      </c>
      <c r="E375" s="73">
        <v>0</v>
      </c>
      <c r="F375" s="73">
        <v>0</v>
      </c>
      <c r="G375" s="73">
        <v>884</v>
      </c>
      <c r="H375" s="27"/>
      <c r="I375" s="27"/>
    </row>
    <row r="376" spans="1:9" ht="15" x14ac:dyDescent="0.2">
      <c r="A376" s="27" t="s">
        <v>830</v>
      </c>
      <c r="B376" s="28">
        <v>38534</v>
      </c>
      <c r="C376" s="27">
        <f>SUM(D376:I376)</f>
        <v>1271</v>
      </c>
      <c r="D376" s="27">
        <v>162</v>
      </c>
      <c r="E376" s="27">
        <v>0</v>
      </c>
      <c r="F376" s="27">
        <v>0</v>
      </c>
      <c r="G376" s="27">
        <v>1109</v>
      </c>
      <c r="H376" s="29">
        <v>0</v>
      </c>
      <c r="I376" s="29">
        <v>0</v>
      </c>
    </row>
    <row r="377" spans="1:9" ht="15" x14ac:dyDescent="0.2">
      <c r="A377" s="27" t="s">
        <v>348</v>
      </c>
      <c r="B377" s="28">
        <v>38534</v>
      </c>
      <c r="C377" s="27">
        <v>1272</v>
      </c>
      <c r="D377" s="27">
        <v>147</v>
      </c>
      <c r="E377" s="27">
        <v>0</v>
      </c>
      <c r="F377" s="27">
        <v>0</v>
      </c>
      <c r="G377" s="27">
        <v>1125</v>
      </c>
      <c r="H377" s="29">
        <v>0</v>
      </c>
      <c r="I377" s="29">
        <v>0</v>
      </c>
    </row>
    <row r="378" spans="1:9" ht="15" x14ac:dyDescent="0.2">
      <c r="A378" s="27" t="s">
        <v>349</v>
      </c>
      <c r="B378" s="28">
        <v>38534</v>
      </c>
      <c r="C378" s="27">
        <v>1263</v>
      </c>
      <c r="D378" s="27">
        <v>229</v>
      </c>
      <c r="E378" s="27">
        <v>0</v>
      </c>
      <c r="F378" s="27">
        <v>0</v>
      </c>
      <c r="G378" s="27">
        <v>1034</v>
      </c>
      <c r="H378" s="29">
        <v>0</v>
      </c>
      <c r="I378" s="29">
        <v>0</v>
      </c>
    </row>
    <row r="379" spans="1:9" ht="15" x14ac:dyDescent="0.2">
      <c r="A379" s="27" t="s">
        <v>350</v>
      </c>
      <c r="B379" s="28">
        <v>38534</v>
      </c>
      <c r="C379" s="27">
        <v>1271</v>
      </c>
      <c r="D379" s="27">
        <v>163</v>
      </c>
      <c r="E379" s="27">
        <v>0</v>
      </c>
      <c r="F379" s="27">
        <v>0</v>
      </c>
      <c r="G379" s="27">
        <v>1108</v>
      </c>
      <c r="H379" s="29">
        <v>0</v>
      </c>
      <c r="I379" s="29">
        <v>0</v>
      </c>
    </row>
    <row r="380" spans="1:9" ht="15" x14ac:dyDescent="0.2">
      <c r="A380" s="27" t="s">
        <v>351</v>
      </c>
      <c r="B380" s="28">
        <v>38534</v>
      </c>
      <c r="C380" s="27">
        <v>2954</v>
      </c>
      <c r="D380" s="27">
        <v>1498</v>
      </c>
      <c r="E380" s="27">
        <v>1456</v>
      </c>
      <c r="F380" s="27">
        <v>0</v>
      </c>
      <c r="G380" s="27">
        <v>0</v>
      </c>
      <c r="H380" s="29">
        <v>0</v>
      </c>
      <c r="I380" s="29">
        <v>0</v>
      </c>
    </row>
    <row r="381" spans="1:9" ht="15" x14ac:dyDescent="0.2">
      <c r="A381" s="27" t="s">
        <v>352</v>
      </c>
      <c r="B381" s="28">
        <v>38534</v>
      </c>
      <c r="C381" s="27">
        <v>2956</v>
      </c>
      <c r="D381" s="27">
        <v>1501</v>
      </c>
      <c r="E381" s="27">
        <v>1455</v>
      </c>
      <c r="F381" s="27">
        <v>0</v>
      </c>
      <c r="G381" s="27">
        <v>0</v>
      </c>
      <c r="H381" s="29">
        <v>0</v>
      </c>
      <c r="I381" s="29">
        <v>0</v>
      </c>
    </row>
    <row r="382" spans="1:9" ht="15.75" x14ac:dyDescent="0.25">
      <c r="A382" s="72" t="s">
        <v>871</v>
      </c>
      <c r="B382" s="30">
        <v>38534</v>
      </c>
      <c r="C382" s="27">
        <f>SUM(D382:G382)</f>
        <v>399</v>
      </c>
      <c r="D382" s="73">
        <v>399</v>
      </c>
      <c r="E382" s="73">
        <v>0</v>
      </c>
      <c r="F382" s="73">
        <v>0</v>
      </c>
      <c r="G382" s="73">
        <v>0</v>
      </c>
      <c r="H382" s="27"/>
      <c r="I382" s="27"/>
    </row>
    <row r="383" spans="1:9" ht="15" x14ac:dyDescent="0.2">
      <c r="A383" s="27" t="s">
        <v>353</v>
      </c>
      <c r="B383" s="28">
        <v>38534</v>
      </c>
      <c r="C383" s="27">
        <v>537</v>
      </c>
      <c r="D383" s="27">
        <v>537</v>
      </c>
      <c r="E383" s="27">
        <v>0</v>
      </c>
      <c r="F383" s="27">
        <v>0</v>
      </c>
      <c r="G383" s="27">
        <v>0</v>
      </c>
      <c r="H383" s="29">
        <v>0</v>
      </c>
      <c r="I383" s="29">
        <v>0</v>
      </c>
    </row>
    <row r="384" spans="1:9" ht="15.75" x14ac:dyDescent="0.25">
      <c r="A384" s="72" t="s">
        <v>701</v>
      </c>
      <c r="B384" s="30">
        <v>38534</v>
      </c>
      <c r="C384" s="27">
        <f>SUM(D384:G384)</f>
        <v>761</v>
      </c>
      <c r="D384" s="73">
        <v>761</v>
      </c>
      <c r="E384" s="73">
        <v>0</v>
      </c>
      <c r="F384" s="73">
        <v>0</v>
      </c>
      <c r="G384" s="73">
        <v>0</v>
      </c>
      <c r="H384" s="27"/>
      <c r="I384" s="27"/>
    </row>
    <row r="385" spans="1:9" ht="15" x14ac:dyDescent="0.2">
      <c r="A385" s="27" t="s">
        <v>831</v>
      </c>
      <c r="B385" s="28">
        <v>38534</v>
      </c>
      <c r="C385" s="27">
        <f>SUM(D385:I385)</f>
        <v>364</v>
      </c>
      <c r="D385" s="27">
        <v>364</v>
      </c>
      <c r="E385" s="27">
        <v>0</v>
      </c>
      <c r="F385" s="27">
        <v>0</v>
      </c>
      <c r="G385" s="27">
        <v>0</v>
      </c>
      <c r="H385" s="29">
        <v>0</v>
      </c>
      <c r="I385" s="29">
        <v>0</v>
      </c>
    </row>
    <row r="386" spans="1:9" ht="15" x14ac:dyDescent="0.2">
      <c r="A386" s="27" t="s">
        <v>354</v>
      </c>
      <c r="B386" s="28">
        <v>38534</v>
      </c>
      <c r="C386" s="27">
        <v>1247</v>
      </c>
      <c r="D386" s="27">
        <v>957</v>
      </c>
      <c r="E386" s="27">
        <v>0</v>
      </c>
      <c r="F386" s="27">
        <v>290</v>
      </c>
      <c r="G386" s="27">
        <v>0</v>
      </c>
      <c r="H386" s="29">
        <v>0</v>
      </c>
      <c r="I386" s="29">
        <v>0</v>
      </c>
    </row>
    <row r="387" spans="1:9" ht="15" x14ac:dyDescent="0.2">
      <c r="A387" s="27" t="s">
        <v>355</v>
      </c>
      <c r="B387" s="28">
        <v>38534</v>
      </c>
      <c r="C387" s="27">
        <v>1311</v>
      </c>
      <c r="D387" s="27">
        <v>877</v>
      </c>
      <c r="E387" s="27">
        <v>0</v>
      </c>
      <c r="F387" s="27">
        <v>434</v>
      </c>
      <c r="G387" s="27">
        <v>0</v>
      </c>
      <c r="H387" s="29">
        <v>0</v>
      </c>
      <c r="I387" s="29">
        <v>0</v>
      </c>
    </row>
    <row r="388" spans="1:9" ht="15" x14ac:dyDescent="0.2">
      <c r="A388" s="27" t="s">
        <v>356</v>
      </c>
      <c r="B388" s="28">
        <v>38534</v>
      </c>
      <c r="C388" s="27">
        <v>422</v>
      </c>
      <c r="D388" s="27">
        <v>422</v>
      </c>
      <c r="E388" s="27">
        <v>0</v>
      </c>
      <c r="F388" s="27">
        <v>0</v>
      </c>
      <c r="G388" s="27">
        <v>0</v>
      </c>
      <c r="H388" s="29">
        <v>0</v>
      </c>
      <c r="I388" s="29">
        <v>0</v>
      </c>
    </row>
    <row r="389" spans="1:9" ht="15" x14ac:dyDescent="0.2">
      <c r="A389" s="27" t="s">
        <v>357</v>
      </c>
      <c r="B389" s="28">
        <v>38534</v>
      </c>
      <c r="C389" s="27">
        <v>377</v>
      </c>
      <c r="D389" s="27">
        <v>377</v>
      </c>
      <c r="E389" s="27">
        <v>0</v>
      </c>
      <c r="F389" s="27">
        <v>0</v>
      </c>
      <c r="G389" s="27">
        <v>0</v>
      </c>
      <c r="H389" s="29">
        <v>0</v>
      </c>
      <c r="I389" s="29">
        <v>0</v>
      </c>
    </row>
    <row r="390" spans="1:9" ht="15.75" x14ac:dyDescent="0.25">
      <c r="A390" s="72" t="s">
        <v>883</v>
      </c>
      <c r="B390" s="30">
        <v>38534</v>
      </c>
      <c r="C390" s="27">
        <f>SUM(D390:G390)</f>
        <v>699</v>
      </c>
      <c r="D390" s="73">
        <v>699</v>
      </c>
      <c r="E390" s="73">
        <v>0</v>
      </c>
      <c r="F390" s="73">
        <v>0</v>
      </c>
      <c r="G390" s="73">
        <v>0</v>
      </c>
      <c r="H390" s="27"/>
      <c r="I390" s="27"/>
    </row>
    <row r="391" spans="1:9" ht="15.75" x14ac:dyDescent="0.25">
      <c r="A391" s="72" t="s">
        <v>872</v>
      </c>
      <c r="B391" s="30">
        <v>38534</v>
      </c>
      <c r="C391" s="27">
        <f>SUM(D391:G391)</f>
        <v>2240</v>
      </c>
      <c r="D391" s="73">
        <v>1576</v>
      </c>
      <c r="E391" s="73">
        <v>664</v>
      </c>
      <c r="F391" s="73">
        <v>0</v>
      </c>
      <c r="G391" s="73">
        <v>0</v>
      </c>
      <c r="H391" s="27"/>
      <c r="I391" s="27"/>
    </row>
    <row r="392" spans="1:9" ht="15" x14ac:dyDescent="0.2">
      <c r="A392" s="27" t="s">
        <v>358</v>
      </c>
      <c r="B392" s="28">
        <v>38534</v>
      </c>
      <c r="C392" s="27">
        <v>209</v>
      </c>
      <c r="D392" s="27">
        <v>209</v>
      </c>
      <c r="E392" s="27">
        <v>0</v>
      </c>
      <c r="F392" s="27">
        <v>0</v>
      </c>
      <c r="G392" s="27">
        <v>0</v>
      </c>
      <c r="H392" s="29">
        <v>0</v>
      </c>
      <c r="I392" s="29">
        <v>0</v>
      </c>
    </row>
    <row r="393" spans="1:9" ht="15" x14ac:dyDescent="0.2">
      <c r="A393" s="27" t="s">
        <v>359</v>
      </c>
      <c r="B393" s="28">
        <v>38534</v>
      </c>
      <c r="C393" s="27">
        <v>670</v>
      </c>
      <c r="D393" s="27">
        <v>670</v>
      </c>
      <c r="E393" s="27">
        <v>0</v>
      </c>
      <c r="F393" s="27">
        <v>0</v>
      </c>
      <c r="G393" s="27">
        <v>0</v>
      </c>
      <c r="H393" s="29">
        <v>0</v>
      </c>
      <c r="I393" s="29">
        <v>0</v>
      </c>
    </row>
    <row r="394" spans="1:9" ht="15" x14ac:dyDescent="0.2">
      <c r="A394" s="27" t="s">
        <v>360</v>
      </c>
      <c r="B394" s="28">
        <v>38534</v>
      </c>
      <c r="C394" s="27">
        <v>1074</v>
      </c>
      <c r="D394" s="27">
        <v>885</v>
      </c>
      <c r="E394" s="27">
        <v>0</v>
      </c>
      <c r="F394" s="27">
        <v>189</v>
      </c>
      <c r="G394" s="27">
        <v>0</v>
      </c>
      <c r="H394" s="29">
        <v>0</v>
      </c>
      <c r="I394" s="29">
        <v>0</v>
      </c>
    </row>
    <row r="395" spans="1:9" ht="15" x14ac:dyDescent="0.2">
      <c r="A395" s="27" t="s">
        <v>361</v>
      </c>
      <c r="B395" s="28">
        <v>38534</v>
      </c>
      <c r="C395" s="27">
        <v>666</v>
      </c>
      <c r="D395" s="27">
        <v>666</v>
      </c>
      <c r="E395" s="27">
        <v>0</v>
      </c>
      <c r="F395" s="27">
        <v>0</v>
      </c>
      <c r="G395" s="27">
        <v>0</v>
      </c>
      <c r="H395" s="29">
        <v>0</v>
      </c>
      <c r="I395" s="29">
        <v>0</v>
      </c>
    </row>
    <row r="396" spans="1:9" ht="15" x14ac:dyDescent="0.2">
      <c r="A396" s="27" t="s">
        <v>362</v>
      </c>
      <c r="B396" s="28">
        <v>38534</v>
      </c>
      <c r="C396" s="27">
        <v>328</v>
      </c>
      <c r="D396" s="27">
        <v>328</v>
      </c>
      <c r="E396" s="27">
        <v>0</v>
      </c>
      <c r="F396" s="27">
        <v>0</v>
      </c>
      <c r="G396" s="27">
        <v>0</v>
      </c>
      <c r="H396" s="29">
        <v>0</v>
      </c>
      <c r="I396" s="29">
        <v>0</v>
      </c>
    </row>
    <row r="397" spans="1:9" ht="15" x14ac:dyDescent="0.2">
      <c r="A397" s="27" t="s">
        <v>363</v>
      </c>
      <c r="B397" s="28">
        <v>38534</v>
      </c>
      <c r="C397" s="27">
        <v>889</v>
      </c>
      <c r="D397" s="27">
        <v>889</v>
      </c>
      <c r="E397" s="27">
        <v>0</v>
      </c>
      <c r="F397" s="27">
        <v>0</v>
      </c>
      <c r="G397" s="27">
        <v>0</v>
      </c>
      <c r="H397" s="29">
        <v>0</v>
      </c>
      <c r="I397" s="29">
        <v>0</v>
      </c>
    </row>
    <row r="398" spans="1:9" ht="15" x14ac:dyDescent="0.2">
      <c r="A398" s="27" t="s">
        <v>364</v>
      </c>
      <c r="B398" s="28">
        <v>38534</v>
      </c>
      <c r="C398" s="27">
        <v>507</v>
      </c>
      <c r="D398" s="27">
        <v>507</v>
      </c>
      <c r="E398" s="27">
        <v>0</v>
      </c>
      <c r="F398" s="27">
        <v>0</v>
      </c>
      <c r="G398" s="27">
        <v>0</v>
      </c>
      <c r="H398" s="29">
        <v>0</v>
      </c>
      <c r="I398" s="29">
        <v>0</v>
      </c>
    </row>
    <row r="399" spans="1:9" ht="15" x14ac:dyDescent="0.2">
      <c r="A399" s="27" t="s">
        <v>365</v>
      </c>
      <c r="B399" s="28">
        <v>38534</v>
      </c>
      <c r="C399" s="27">
        <v>1933</v>
      </c>
      <c r="D399" s="27">
        <v>880</v>
      </c>
      <c r="E399" s="27">
        <v>0</v>
      </c>
      <c r="F399" s="27">
        <v>1053</v>
      </c>
      <c r="G399" s="27">
        <v>0</v>
      </c>
      <c r="H399" s="29">
        <v>0</v>
      </c>
      <c r="I399" s="29">
        <v>0</v>
      </c>
    </row>
    <row r="400" spans="1:9" ht="15" x14ac:dyDescent="0.2">
      <c r="A400" s="27" t="s">
        <v>366</v>
      </c>
      <c r="B400" s="28">
        <v>38534</v>
      </c>
      <c r="C400" s="27">
        <v>1994</v>
      </c>
      <c r="D400" s="27">
        <v>869</v>
      </c>
      <c r="E400" s="27">
        <v>0</v>
      </c>
      <c r="F400" s="27">
        <v>1125</v>
      </c>
      <c r="G400" s="27">
        <v>0</v>
      </c>
      <c r="H400" s="29">
        <v>0</v>
      </c>
      <c r="I400" s="29">
        <v>0</v>
      </c>
    </row>
    <row r="401" spans="1:9" ht="15" x14ac:dyDescent="0.2">
      <c r="A401" s="27" t="s">
        <v>367</v>
      </c>
      <c r="B401" s="28">
        <v>38534</v>
      </c>
      <c r="C401" s="27">
        <v>1350</v>
      </c>
      <c r="D401" s="27">
        <v>870</v>
      </c>
      <c r="E401" s="27">
        <v>0</v>
      </c>
      <c r="F401" s="27">
        <v>480</v>
      </c>
      <c r="G401" s="27">
        <v>0</v>
      </c>
      <c r="H401" s="29">
        <v>0</v>
      </c>
      <c r="I401" s="29">
        <v>0</v>
      </c>
    </row>
    <row r="402" spans="1:9" ht="15" x14ac:dyDescent="0.2">
      <c r="A402" s="27" t="s">
        <v>368</v>
      </c>
      <c r="B402" s="28">
        <v>38534</v>
      </c>
      <c r="C402" s="27">
        <v>562</v>
      </c>
      <c r="D402" s="27">
        <v>562</v>
      </c>
      <c r="E402" s="27">
        <v>0</v>
      </c>
      <c r="F402" s="27">
        <v>0</v>
      </c>
      <c r="G402" s="27">
        <v>0</v>
      </c>
      <c r="H402" s="29">
        <v>0</v>
      </c>
      <c r="I402" s="29">
        <v>0</v>
      </c>
    </row>
    <row r="403" spans="1:9" ht="15" x14ac:dyDescent="0.2">
      <c r="A403" s="27" t="s">
        <v>369</v>
      </c>
      <c r="B403" s="28">
        <v>38534</v>
      </c>
      <c r="C403" s="27">
        <v>119</v>
      </c>
      <c r="D403" s="27">
        <v>119</v>
      </c>
      <c r="E403" s="27">
        <v>0</v>
      </c>
      <c r="F403" s="27">
        <v>0</v>
      </c>
      <c r="G403" s="27">
        <v>0</v>
      </c>
      <c r="H403" s="29">
        <v>0</v>
      </c>
      <c r="I403" s="29">
        <v>0</v>
      </c>
    </row>
    <row r="404" spans="1:9" ht="15" x14ac:dyDescent="0.2">
      <c r="A404" s="27" t="s">
        <v>370</v>
      </c>
      <c r="B404" s="28">
        <v>38534</v>
      </c>
      <c r="C404" s="27">
        <v>3041</v>
      </c>
      <c r="D404" s="27">
        <v>1448</v>
      </c>
      <c r="E404" s="27">
        <v>1593</v>
      </c>
      <c r="F404" s="27">
        <v>0</v>
      </c>
      <c r="G404" s="27">
        <v>0</v>
      </c>
      <c r="H404" s="29">
        <v>0</v>
      </c>
      <c r="I404" s="29">
        <v>0</v>
      </c>
    </row>
    <row r="405" spans="1:9" ht="15" x14ac:dyDescent="0.2">
      <c r="A405" s="27" t="s">
        <v>371</v>
      </c>
      <c r="B405" s="28">
        <v>38534</v>
      </c>
      <c r="C405" s="27">
        <v>1270</v>
      </c>
      <c r="D405" s="27">
        <v>201</v>
      </c>
      <c r="E405" s="27">
        <v>0</v>
      </c>
      <c r="F405" s="27">
        <v>0</v>
      </c>
      <c r="G405" s="27">
        <v>1069</v>
      </c>
      <c r="H405" s="29">
        <v>0</v>
      </c>
      <c r="I405" s="29">
        <v>0</v>
      </c>
    </row>
    <row r="406" spans="1:9" ht="15" x14ac:dyDescent="0.2">
      <c r="A406" s="27" t="s">
        <v>372</v>
      </c>
      <c r="B406" s="28">
        <v>38534</v>
      </c>
      <c r="C406" s="27">
        <v>1269</v>
      </c>
      <c r="D406" s="27">
        <v>200</v>
      </c>
      <c r="E406" s="27">
        <v>0</v>
      </c>
      <c r="F406" s="27">
        <v>0</v>
      </c>
      <c r="G406" s="27">
        <v>1069</v>
      </c>
      <c r="H406" s="29">
        <v>0</v>
      </c>
      <c r="I406" s="29">
        <v>0</v>
      </c>
    </row>
    <row r="407" spans="1:9" ht="15" x14ac:dyDescent="0.2">
      <c r="A407" s="27" t="s">
        <v>373</v>
      </c>
      <c r="B407" s="28">
        <v>38534</v>
      </c>
      <c r="C407" s="27">
        <v>3446</v>
      </c>
      <c r="D407" s="27">
        <v>1245</v>
      </c>
      <c r="E407" s="27">
        <v>1864</v>
      </c>
      <c r="F407" s="27">
        <v>0</v>
      </c>
      <c r="G407" s="27">
        <v>337</v>
      </c>
      <c r="H407" s="29">
        <v>0</v>
      </c>
      <c r="I407" s="29">
        <v>0</v>
      </c>
    </row>
    <row r="408" spans="1:9" ht="15" x14ac:dyDescent="0.2">
      <c r="A408" s="27" t="s">
        <v>374</v>
      </c>
      <c r="B408" s="28">
        <v>38534</v>
      </c>
      <c r="C408" s="27">
        <v>1257</v>
      </c>
      <c r="D408" s="27">
        <v>124</v>
      </c>
      <c r="E408" s="27">
        <v>0</v>
      </c>
      <c r="F408" s="27">
        <v>0</v>
      </c>
      <c r="G408" s="27">
        <v>1133</v>
      </c>
      <c r="H408" s="29">
        <v>0</v>
      </c>
      <c r="I408" s="29">
        <v>0</v>
      </c>
    </row>
    <row r="409" spans="1:9" ht="15" x14ac:dyDescent="0.2">
      <c r="A409" s="27" t="s">
        <v>375</v>
      </c>
      <c r="B409" s="28">
        <v>38534</v>
      </c>
      <c r="C409" s="27">
        <v>1272</v>
      </c>
      <c r="D409" s="27">
        <v>153</v>
      </c>
      <c r="E409" s="27">
        <v>0</v>
      </c>
      <c r="F409" s="27">
        <v>0</v>
      </c>
      <c r="G409" s="27">
        <v>1119</v>
      </c>
      <c r="H409" s="29">
        <v>0</v>
      </c>
      <c r="I409" s="29">
        <v>0</v>
      </c>
    </row>
    <row r="410" spans="1:9" ht="15" x14ac:dyDescent="0.2">
      <c r="A410" s="27" t="s">
        <v>376</v>
      </c>
      <c r="B410" s="28">
        <v>38534</v>
      </c>
      <c r="C410" s="27">
        <v>440</v>
      </c>
      <c r="D410" s="27">
        <v>32</v>
      </c>
      <c r="E410" s="27">
        <v>0</v>
      </c>
      <c r="F410" s="27">
        <v>0</v>
      </c>
      <c r="G410" s="27">
        <v>408</v>
      </c>
      <c r="H410" s="29">
        <v>0</v>
      </c>
      <c r="I410" s="29">
        <v>0</v>
      </c>
    </row>
    <row r="411" spans="1:9" ht="15" x14ac:dyDescent="0.2">
      <c r="A411" s="27" t="s">
        <v>377</v>
      </c>
      <c r="B411" s="28">
        <v>38534</v>
      </c>
      <c r="C411" s="27">
        <v>1109</v>
      </c>
      <c r="D411" s="27">
        <v>150</v>
      </c>
      <c r="E411" s="27">
        <v>0</v>
      </c>
      <c r="F411" s="27">
        <v>0</v>
      </c>
      <c r="G411" s="27">
        <v>959</v>
      </c>
      <c r="H411" s="29">
        <v>0</v>
      </c>
      <c r="I411" s="29">
        <v>0</v>
      </c>
    </row>
    <row r="412" spans="1:9" ht="15" x14ac:dyDescent="0.2">
      <c r="A412" s="27" t="s">
        <v>378</v>
      </c>
      <c r="B412" s="28">
        <v>38534</v>
      </c>
      <c r="C412" s="27">
        <v>858</v>
      </c>
      <c r="D412" s="27">
        <v>78</v>
      </c>
      <c r="E412" s="27">
        <v>0</v>
      </c>
      <c r="F412" s="27">
        <v>0</v>
      </c>
      <c r="G412" s="27">
        <v>780</v>
      </c>
      <c r="H412" s="29">
        <v>0</v>
      </c>
      <c r="I412" s="29">
        <v>0</v>
      </c>
    </row>
    <row r="413" spans="1:9" ht="15" x14ac:dyDescent="0.2">
      <c r="A413" s="27" t="s">
        <v>379</v>
      </c>
      <c r="B413" s="28">
        <v>38534</v>
      </c>
      <c r="C413" s="27">
        <v>727</v>
      </c>
      <c r="D413" s="27">
        <v>33</v>
      </c>
      <c r="E413" s="27">
        <v>0</v>
      </c>
      <c r="F413" s="27">
        <v>0</v>
      </c>
      <c r="G413" s="27">
        <v>694</v>
      </c>
      <c r="H413" s="29">
        <v>0</v>
      </c>
      <c r="I413" s="29">
        <v>0</v>
      </c>
    </row>
    <row r="414" spans="1:9" ht="15.75" x14ac:dyDescent="0.25">
      <c r="A414" s="72" t="s">
        <v>873</v>
      </c>
      <c r="B414" s="30">
        <v>38534</v>
      </c>
      <c r="C414" s="27">
        <f>SUM(D414:G414)</f>
        <v>824</v>
      </c>
      <c r="D414" s="73">
        <v>95</v>
      </c>
      <c r="E414" s="73">
        <v>0</v>
      </c>
      <c r="F414" s="73">
        <v>0</v>
      </c>
      <c r="G414" s="73">
        <v>729</v>
      </c>
      <c r="H414" s="27"/>
      <c r="I414" s="27"/>
    </row>
    <row r="415" spans="1:9" ht="15" x14ac:dyDescent="0.2">
      <c r="A415" s="27" t="s">
        <v>380</v>
      </c>
      <c r="B415" s="28">
        <v>38534</v>
      </c>
      <c r="C415" s="27">
        <v>855</v>
      </c>
      <c r="D415" s="27">
        <v>33</v>
      </c>
      <c r="E415" s="27">
        <v>0</v>
      </c>
      <c r="F415" s="27">
        <v>0</v>
      </c>
      <c r="G415" s="27">
        <v>822</v>
      </c>
      <c r="H415" s="29">
        <v>0</v>
      </c>
      <c r="I415" s="29">
        <v>0</v>
      </c>
    </row>
    <row r="416" spans="1:9" ht="15" x14ac:dyDescent="0.2">
      <c r="A416" s="27" t="s">
        <v>381</v>
      </c>
      <c r="B416" s="28">
        <v>38534</v>
      </c>
      <c r="C416" s="27">
        <v>461</v>
      </c>
      <c r="D416" s="27">
        <v>35</v>
      </c>
      <c r="E416" s="27">
        <v>0</v>
      </c>
      <c r="F416" s="27">
        <v>0</v>
      </c>
      <c r="G416" s="27">
        <v>426</v>
      </c>
      <c r="H416" s="29">
        <v>0</v>
      </c>
      <c r="I416" s="29">
        <v>0</v>
      </c>
    </row>
    <row r="417" spans="1:9" ht="15" x14ac:dyDescent="0.2">
      <c r="A417" s="27" t="s">
        <v>382</v>
      </c>
      <c r="B417" s="28">
        <v>38534</v>
      </c>
      <c r="C417" s="27">
        <v>584</v>
      </c>
      <c r="D417" s="27">
        <v>48</v>
      </c>
      <c r="E417" s="27">
        <v>0</v>
      </c>
      <c r="F417" s="27">
        <v>0</v>
      </c>
      <c r="G417" s="27">
        <v>536</v>
      </c>
      <c r="H417" s="29">
        <v>0</v>
      </c>
      <c r="I417" s="29">
        <v>0</v>
      </c>
    </row>
    <row r="418" spans="1:9" ht="15" x14ac:dyDescent="0.2">
      <c r="A418" s="27" t="s">
        <v>383</v>
      </c>
      <c r="B418" s="28">
        <v>38534</v>
      </c>
      <c r="C418" s="27">
        <v>602</v>
      </c>
      <c r="D418" s="27">
        <v>55</v>
      </c>
      <c r="E418" s="27">
        <v>0</v>
      </c>
      <c r="F418" s="27">
        <v>0</v>
      </c>
      <c r="G418" s="27">
        <v>547</v>
      </c>
      <c r="H418" s="29">
        <v>0</v>
      </c>
      <c r="I418" s="29">
        <v>0</v>
      </c>
    </row>
    <row r="419" spans="1:9" ht="15" x14ac:dyDescent="0.2">
      <c r="A419" s="27" t="s">
        <v>384</v>
      </c>
      <c r="B419" s="28">
        <v>38534</v>
      </c>
      <c r="C419" s="27">
        <v>680</v>
      </c>
      <c r="D419" s="27">
        <v>36</v>
      </c>
      <c r="E419" s="27">
        <v>0</v>
      </c>
      <c r="F419" s="27">
        <v>0</v>
      </c>
      <c r="G419" s="27">
        <v>644</v>
      </c>
      <c r="H419" s="29">
        <v>0</v>
      </c>
      <c r="I419" s="29">
        <v>0</v>
      </c>
    </row>
    <row r="420" spans="1:9" ht="15" x14ac:dyDescent="0.2">
      <c r="A420" s="27" t="s">
        <v>385</v>
      </c>
      <c r="B420" s="28">
        <v>38534</v>
      </c>
      <c r="C420" s="27">
        <v>293</v>
      </c>
      <c r="D420" s="27">
        <v>32</v>
      </c>
      <c r="E420" s="27">
        <v>0</v>
      </c>
      <c r="F420" s="27">
        <v>0</v>
      </c>
      <c r="G420" s="27">
        <v>261</v>
      </c>
      <c r="H420" s="29">
        <v>0</v>
      </c>
      <c r="I420" s="29">
        <v>0</v>
      </c>
    </row>
    <row r="421" spans="1:9" ht="15.75" x14ac:dyDescent="0.25">
      <c r="A421" s="72" t="s">
        <v>874</v>
      </c>
      <c r="B421" s="30">
        <v>38534</v>
      </c>
      <c r="C421" s="27">
        <f>SUM(D421:G421)</f>
        <v>744</v>
      </c>
      <c r="D421" s="73">
        <v>106</v>
      </c>
      <c r="E421" s="73">
        <v>0</v>
      </c>
      <c r="F421" s="73">
        <v>0</v>
      </c>
      <c r="G421" s="73">
        <v>638</v>
      </c>
      <c r="H421" s="27"/>
      <c r="I421" s="27"/>
    </row>
    <row r="422" spans="1:9" ht="15" x14ac:dyDescent="0.2">
      <c r="A422" s="27" t="s">
        <v>386</v>
      </c>
      <c r="B422" s="28">
        <v>38534</v>
      </c>
      <c r="C422" s="27">
        <v>538</v>
      </c>
      <c r="D422" s="27">
        <v>34</v>
      </c>
      <c r="E422" s="27">
        <v>0</v>
      </c>
      <c r="F422" s="27">
        <v>0</v>
      </c>
      <c r="G422" s="27">
        <v>504</v>
      </c>
      <c r="H422" s="29">
        <v>0</v>
      </c>
      <c r="I422" s="29">
        <v>0</v>
      </c>
    </row>
    <row r="423" spans="1:9" ht="15" x14ac:dyDescent="0.2">
      <c r="A423" s="27" t="s">
        <v>387</v>
      </c>
      <c r="B423" s="28">
        <v>38534</v>
      </c>
      <c r="C423" s="27">
        <v>595</v>
      </c>
      <c r="D423" s="27">
        <v>105</v>
      </c>
      <c r="E423" s="27">
        <v>0</v>
      </c>
      <c r="F423" s="27">
        <v>0</v>
      </c>
      <c r="G423" s="27">
        <v>490</v>
      </c>
      <c r="H423" s="29">
        <v>0</v>
      </c>
      <c r="I423" s="29">
        <v>0</v>
      </c>
    </row>
    <row r="424" spans="1:9" ht="15" x14ac:dyDescent="0.2">
      <c r="A424" s="27" t="s">
        <v>388</v>
      </c>
      <c r="B424" s="28">
        <v>38534</v>
      </c>
      <c r="C424" s="27">
        <v>401</v>
      </c>
      <c r="D424" s="27">
        <v>36</v>
      </c>
      <c r="E424" s="27">
        <v>0</v>
      </c>
      <c r="F424" s="27">
        <v>0</v>
      </c>
      <c r="G424" s="27">
        <v>365</v>
      </c>
      <c r="H424" s="29">
        <v>0</v>
      </c>
      <c r="I424" s="29">
        <v>0</v>
      </c>
    </row>
    <row r="425" spans="1:9" ht="15" x14ac:dyDescent="0.2">
      <c r="A425" s="27" t="s">
        <v>389</v>
      </c>
      <c r="B425" s="28">
        <v>38534</v>
      </c>
      <c r="C425" s="27">
        <v>1218</v>
      </c>
      <c r="D425" s="27">
        <v>32</v>
      </c>
      <c r="E425" s="27">
        <v>0</v>
      </c>
      <c r="F425" s="27">
        <v>0</v>
      </c>
      <c r="G425" s="27">
        <v>1186</v>
      </c>
      <c r="H425" s="29">
        <v>0</v>
      </c>
      <c r="I425" s="29">
        <v>0</v>
      </c>
    </row>
    <row r="426" spans="1:9" ht="15" x14ac:dyDescent="0.2">
      <c r="A426" s="27" t="s">
        <v>390</v>
      </c>
      <c r="B426" s="28">
        <v>38534</v>
      </c>
      <c r="C426" s="27">
        <v>1196</v>
      </c>
      <c r="D426" s="27">
        <v>32</v>
      </c>
      <c r="E426" s="27">
        <v>0</v>
      </c>
      <c r="F426" s="27">
        <v>0</v>
      </c>
      <c r="G426" s="27">
        <v>1164</v>
      </c>
      <c r="H426" s="29">
        <v>0</v>
      </c>
      <c r="I426" s="29">
        <v>0</v>
      </c>
    </row>
    <row r="427" spans="1:9" ht="15" x14ac:dyDescent="0.2">
      <c r="A427" s="27" t="s">
        <v>391</v>
      </c>
      <c r="B427" s="28">
        <v>38534</v>
      </c>
      <c r="C427" s="27">
        <v>1216</v>
      </c>
      <c r="D427" s="27">
        <v>32</v>
      </c>
      <c r="E427" s="27">
        <v>0</v>
      </c>
      <c r="F427" s="27">
        <v>0</v>
      </c>
      <c r="G427" s="27">
        <v>1184</v>
      </c>
      <c r="H427" s="29">
        <v>0</v>
      </c>
      <c r="I427" s="29">
        <v>0</v>
      </c>
    </row>
    <row r="428" spans="1:9" ht="15" x14ac:dyDescent="0.2">
      <c r="A428" s="27" t="s">
        <v>392</v>
      </c>
      <c r="B428" s="28">
        <v>38534</v>
      </c>
      <c r="C428" s="27">
        <v>3481</v>
      </c>
      <c r="D428" s="27">
        <v>1560</v>
      </c>
      <c r="E428" s="27">
        <v>1921</v>
      </c>
      <c r="F428" s="27">
        <v>0</v>
      </c>
      <c r="G428" s="27">
        <v>0</v>
      </c>
      <c r="H428" s="29">
        <v>0</v>
      </c>
      <c r="I428" s="29">
        <v>0</v>
      </c>
    </row>
    <row r="429" spans="1:9" ht="15" x14ac:dyDescent="0.2">
      <c r="A429" s="27" t="s">
        <v>393</v>
      </c>
      <c r="B429" s="28">
        <v>38534</v>
      </c>
      <c r="C429" s="27">
        <v>3382</v>
      </c>
      <c r="D429" s="27">
        <v>1516</v>
      </c>
      <c r="E429" s="27">
        <v>1866</v>
      </c>
      <c r="F429" s="27">
        <v>0</v>
      </c>
      <c r="G429" s="27">
        <v>0</v>
      </c>
      <c r="H429" s="29">
        <v>0</v>
      </c>
      <c r="I429" s="29">
        <v>0</v>
      </c>
    </row>
    <row r="430" spans="1:9" ht="15" x14ac:dyDescent="0.2">
      <c r="A430" s="27" t="s">
        <v>394</v>
      </c>
      <c r="B430" s="28">
        <v>38534</v>
      </c>
      <c r="C430" s="27">
        <v>3274</v>
      </c>
      <c r="D430" s="27">
        <v>1601</v>
      </c>
      <c r="E430" s="27">
        <v>1673</v>
      </c>
      <c r="F430" s="27">
        <v>0</v>
      </c>
      <c r="G430" s="27">
        <v>0</v>
      </c>
      <c r="H430" s="29">
        <v>0</v>
      </c>
      <c r="I430" s="29">
        <v>0</v>
      </c>
    </row>
    <row r="431" spans="1:9" ht="15" x14ac:dyDescent="0.2">
      <c r="A431" s="27" t="s">
        <v>395</v>
      </c>
      <c r="B431" s="28">
        <v>38534</v>
      </c>
      <c r="C431" s="27">
        <v>3491</v>
      </c>
      <c r="D431" s="27">
        <v>1559</v>
      </c>
      <c r="E431" s="27">
        <v>1932</v>
      </c>
      <c r="F431" s="27">
        <v>0</v>
      </c>
      <c r="G431" s="27">
        <v>0</v>
      </c>
      <c r="H431" s="29">
        <v>0</v>
      </c>
      <c r="I431" s="29">
        <v>0</v>
      </c>
    </row>
    <row r="432" spans="1:9" ht="15" x14ac:dyDescent="0.2">
      <c r="A432" s="74" t="s">
        <v>832</v>
      </c>
      <c r="B432" s="28">
        <v>38534</v>
      </c>
      <c r="C432" s="27">
        <f>SUM(D432:I432)</f>
        <v>3233</v>
      </c>
      <c r="D432" s="27">
        <v>1604</v>
      </c>
      <c r="E432" s="27">
        <v>1629</v>
      </c>
      <c r="F432" s="27">
        <v>0</v>
      </c>
      <c r="G432" s="27">
        <v>0</v>
      </c>
      <c r="H432" s="29">
        <v>0</v>
      </c>
      <c r="I432" s="29">
        <v>0</v>
      </c>
    </row>
    <row r="433" spans="1:9" ht="15" x14ac:dyDescent="0.2">
      <c r="A433" s="74" t="s">
        <v>396</v>
      </c>
      <c r="B433" s="28">
        <v>38534</v>
      </c>
      <c r="C433" s="27">
        <v>3570</v>
      </c>
      <c r="D433" s="27">
        <v>1546</v>
      </c>
      <c r="E433" s="27">
        <v>2024</v>
      </c>
      <c r="F433" s="27">
        <v>0</v>
      </c>
      <c r="G433" s="27">
        <v>0</v>
      </c>
      <c r="H433" s="29">
        <v>0</v>
      </c>
      <c r="I433" s="29">
        <v>0</v>
      </c>
    </row>
    <row r="434" spans="1:9" ht="15" x14ac:dyDescent="0.2">
      <c r="A434" s="74" t="s">
        <v>397</v>
      </c>
      <c r="B434" s="28">
        <v>38534</v>
      </c>
      <c r="C434" s="27">
        <v>1373</v>
      </c>
      <c r="D434" s="27">
        <v>1373</v>
      </c>
      <c r="E434" s="27">
        <v>0</v>
      </c>
      <c r="F434" s="27">
        <v>0</v>
      </c>
      <c r="G434" s="27">
        <v>0</v>
      </c>
      <c r="H434" s="29">
        <v>0</v>
      </c>
      <c r="I434" s="29">
        <v>0</v>
      </c>
    </row>
    <row r="435" spans="1:9" ht="15" x14ac:dyDescent="0.2">
      <c r="A435" s="74" t="s">
        <v>398</v>
      </c>
      <c r="B435" s="28">
        <v>38534</v>
      </c>
      <c r="C435" s="27">
        <v>2514</v>
      </c>
      <c r="D435" s="27">
        <v>1530</v>
      </c>
      <c r="E435" s="27">
        <v>984</v>
      </c>
      <c r="F435" s="27">
        <v>0</v>
      </c>
      <c r="G435" s="27">
        <v>0</v>
      </c>
      <c r="H435" s="29">
        <v>0</v>
      </c>
      <c r="I435" s="29">
        <v>0</v>
      </c>
    </row>
    <row r="436" spans="1:9" ht="15" x14ac:dyDescent="0.2">
      <c r="A436" s="74" t="s">
        <v>399</v>
      </c>
      <c r="B436" s="28">
        <v>38534</v>
      </c>
      <c r="C436" s="27">
        <v>1304</v>
      </c>
      <c r="D436" s="27">
        <v>1304</v>
      </c>
      <c r="E436" s="27">
        <v>0</v>
      </c>
      <c r="F436" s="27">
        <v>0</v>
      </c>
      <c r="G436" s="27">
        <v>0</v>
      </c>
      <c r="H436" s="29">
        <v>0</v>
      </c>
      <c r="I436" s="29">
        <v>0</v>
      </c>
    </row>
    <row r="437" spans="1:9" ht="15" x14ac:dyDescent="0.2">
      <c r="A437" s="74" t="s">
        <v>400</v>
      </c>
      <c r="B437" s="28">
        <v>38534</v>
      </c>
      <c r="C437" s="27">
        <v>1784</v>
      </c>
      <c r="D437" s="27">
        <v>1494</v>
      </c>
      <c r="E437" s="27">
        <v>290</v>
      </c>
      <c r="F437" s="27">
        <v>0</v>
      </c>
      <c r="G437" s="27">
        <v>0</v>
      </c>
      <c r="H437" s="29">
        <v>0</v>
      </c>
      <c r="I437" s="29">
        <v>0</v>
      </c>
    </row>
    <row r="438" spans="1:9" ht="15" x14ac:dyDescent="0.2">
      <c r="A438" s="74" t="s">
        <v>401</v>
      </c>
      <c r="B438" s="28">
        <v>38534</v>
      </c>
      <c r="C438" s="27">
        <v>2124</v>
      </c>
      <c r="D438" s="27">
        <v>1593</v>
      </c>
      <c r="E438" s="27">
        <v>531</v>
      </c>
      <c r="F438" s="27">
        <v>0</v>
      </c>
      <c r="G438" s="27">
        <v>0</v>
      </c>
      <c r="H438" s="29">
        <v>0</v>
      </c>
      <c r="I438" s="29">
        <v>0</v>
      </c>
    </row>
    <row r="439" spans="1:9" ht="15" x14ac:dyDescent="0.2">
      <c r="A439" s="74" t="s">
        <v>402</v>
      </c>
      <c r="B439" s="28">
        <v>38534</v>
      </c>
      <c r="C439" s="27">
        <v>811</v>
      </c>
      <c r="D439" s="27">
        <v>811</v>
      </c>
      <c r="E439" s="27">
        <v>0</v>
      </c>
      <c r="F439" s="27">
        <v>0</v>
      </c>
      <c r="G439" s="27">
        <v>0</v>
      </c>
      <c r="H439" s="29">
        <v>0</v>
      </c>
      <c r="I439" s="29">
        <v>0</v>
      </c>
    </row>
    <row r="440" spans="1:9" ht="15" x14ac:dyDescent="0.2">
      <c r="A440" s="74" t="s">
        <v>403</v>
      </c>
      <c r="B440" s="28">
        <v>38534</v>
      </c>
      <c r="C440" s="27">
        <v>650</v>
      </c>
      <c r="D440" s="27">
        <v>650</v>
      </c>
      <c r="E440" s="27">
        <v>0</v>
      </c>
      <c r="F440" s="27">
        <v>0</v>
      </c>
      <c r="G440" s="27">
        <v>0</v>
      </c>
      <c r="H440" s="29">
        <v>0</v>
      </c>
      <c r="I440" s="29">
        <v>0</v>
      </c>
    </row>
    <row r="441" spans="1:9" ht="15" x14ac:dyDescent="0.2">
      <c r="A441" s="74" t="s">
        <v>404</v>
      </c>
      <c r="B441" s="28">
        <v>38534</v>
      </c>
      <c r="C441" s="27">
        <v>756</v>
      </c>
      <c r="D441" s="27">
        <v>756</v>
      </c>
      <c r="E441" s="27">
        <v>0</v>
      </c>
      <c r="F441" s="27">
        <v>0</v>
      </c>
      <c r="G441" s="27">
        <v>0</v>
      </c>
      <c r="H441" s="29">
        <v>0</v>
      </c>
      <c r="I441" s="29">
        <v>0</v>
      </c>
    </row>
    <row r="442" spans="1:9" ht="15.75" x14ac:dyDescent="0.25">
      <c r="A442" s="4" t="s">
        <v>884</v>
      </c>
      <c r="B442" s="30">
        <v>38534</v>
      </c>
      <c r="C442" s="27">
        <f>SUM(D442:G442)</f>
        <v>1093</v>
      </c>
      <c r="D442" s="73">
        <v>1093</v>
      </c>
      <c r="E442" s="73">
        <v>0</v>
      </c>
      <c r="F442" s="73">
        <v>0</v>
      </c>
      <c r="G442" s="73">
        <v>0</v>
      </c>
      <c r="H442" s="27"/>
      <c r="I442" s="27"/>
    </row>
    <row r="443" spans="1:9" ht="15" x14ac:dyDescent="0.2">
      <c r="A443" s="74" t="s">
        <v>405</v>
      </c>
      <c r="B443" s="28">
        <v>38534</v>
      </c>
      <c r="C443" s="27">
        <v>804</v>
      </c>
      <c r="D443" s="27">
        <v>804</v>
      </c>
      <c r="E443" s="27">
        <v>0</v>
      </c>
      <c r="F443" s="27">
        <v>0</v>
      </c>
      <c r="G443" s="27">
        <v>0</v>
      </c>
      <c r="H443" s="29">
        <v>0</v>
      </c>
      <c r="I443" s="29">
        <v>0</v>
      </c>
    </row>
    <row r="444" spans="1:9" ht="15.75" x14ac:dyDescent="0.25">
      <c r="A444" s="4" t="s">
        <v>875</v>
      </c>
      <c r="B444" s="30">
        <v>38534</v>
      </c>
      <c r="C444" s="27">
        <f>SUM(D444:G444)</f>
        <v>1048</v>
      </c>
      <c r="D444" s="73">
        <v>1048</v>
      </c>
      <c r="E444" s="73">
        <v>0</v>
      </c>
      <c r="F444" s="73">
        <v>0</v>
      </c>
      <c r="G444" s="73">
        <v>0</v>
      </c>
      <c r="H444" s="27"/>
      <c r="I444" s="27"/>
    </row>
    <row r="445" spans="1:9" ht="15" x14ac:dyDescent="0.2">
      <c r="A445" s="74" t="s">
        <v>406</v>
      </c>
      <c r="B445" s="28">
        <v>38534</v>
      </c>
      <c r="C445" s="27">
        <v>1418</v>
      </c>
      <c r="D445" s="27">
        <v>1418</v>
      </c>
      <c r="E445" s="27">
        <v>0</v>
      </c>
      <c r="F445" s="27">
        <v>0</v>
      </c>
      <c r="G445" s="27">
        <v>0</v>
      </c>
      <c r="H445" s="29">
        <v>0</v>
      </c>
      <c r="I445" s="29">
        <v>0</v>
      </c>
    </row>
    <row r="446" spans="1:9" ht="15" x14ac:dyDescent="0.2">
      <c r="A446" s="74" t="s">
        <v>407</v>
      </c>
      <c r="B446" s="28">
        <v>38534</v>
      </c>
      <c r="C446" s="27">
        <v>1129</v>
      </c>
      <c r="D446" s="27">
        <v>1129</v>
      </c>
      <c r="E446" s="27">
        <v>0</v>
      </c>
      <c r="F446" s="27">
        <v>0</v>
      </c>
      <c r="G446" s="27">
        <v>0</v>
      </c>
      <c r="H446" s="29">
        <v>0</v>
      </c>
      <c r="I446" s="29">
        <v>0</v>
      </c>
    </row>
    <row r="447" spans="1:9" ht="15" x14ac:dyDescent="0.2">
      <c r="A447" s="74" t="s">
        <v>408</v>
      </c>
      <c r="B447" s="28">
        <v>38534</v>
      </c>
      <c r="C447" s="27">
        <v>1582</v>
      </c>
      <c r="D447" s="27">
        <v>1507</v>
      </c>
      <c r="E447" s="27">
        <v>75</v>
      </c>
      <c r="F447" s="27">
        <v>0</v>
      </c>
      <c r="G447" s="27">
        <v>0</v>
      </c>
      <c r="H447" s="29">
        <v>0</v>
      </c>
      <c r="I447" s="29">
        <v>0</v>
      </c>
    </row>
    <row r="448" spans="1:9" ht="15" x14ac:dyDescent="0.2">
      <c r="A448" s="74" t="s">
        <v>409</v>
      </c>
      <c r="B448" s="28">
        <v>38534</v>
      </c>
      <c r="C448" s="27">
        <v>660</v>
      </c>
      <c r="D448" s="27">
        <v>660</v>
      </c>
      <c r="E448" s="27">
        <v>0</v>
      </c>
      <c r="F448" s="27">
        <v>0</v>
      </c>
      <c r="G448" s="27">
        <v>0</v>
      </c>
      <c r="H448" s="29">
        <v>0</v>
      </c>
      <c r="I448" s="29">
        <v>0</v>
      </c>
    </row>
    <row r="449" spans="1:9" ht="15.75" x14ac:dyDescent="0.25">
      <c r="A449" s="4" t="s">
        <v>885</v>
      </c>
      <c r="B449" s="30">
        <v>38534</v>
      </c>
      <c r="C449" s="27">
        <f>SUM(D449:G449)</f>
        <v>3016</v>
      </c>
      <c r="D449" s="73">
        <v>1517</v>
      </c>
      <c r="E449" s="73">
        <v>1499</v>
      </c>
      <c r="F449" s="73">
        <v>0</v>
      </c>
      <c r="G449" s="73">
        <v>0</v>
      </c>
      <c r="H449" s="27"/>
      <c r="I449" s="27"/>
    </row>
    <row r="450" spans="1:9" ht="15.75" x14ac:dyDescent="0.25">
      <c r="A450" s="4" t="s">
        <v>886</v>
      </c>
      <c r="B450" s="30">
        <v>38534</v>
      </c>
      <c r="C450" s="27">
        <f>SUM(D450:G450)</f>
        <v>3016</v>
      </c>
      <c r="D450" s="73">
        <v>1517</v>
      </c>
      <c r="E450" s="73">
        <v>1499</v>
      </c>
      <c r="F450" s="73">
        <v>0</v>
      </c>
      <c r="G450" s="73">
        <v>0</v>
      </c>
      <c r="H450" s="27"/>
      <c r="I450" s="27"/>
    </row>
    <row r="451" spans="1:9" ht="15" x14ac:dyDescent="0.2">
      <c r="A451" s="74" t="s">
        <v>833</v>
      </c>
      <c r="B451" s="28">
        <v>38534</v>
      </c>
      <c r="C451" s="27">
        <f>SUM(D451:I451)</f>
        <v>3030</v>
      </c>
      <c r="D451" s="27">
        <v>1537</v>
      </c>
      <c r="E451" s="27">
        <v>1493</v>
      </c>
      <c r="F451" s="27">
        <v>0</v>
      </c>
      <c r="G451" s="27">
        <v>0</v>
      </c>
      <c r="H451" s="29">
        <v>0</v>
      </c>
      <c r="I451" s="29">
        <v>0</v>
      </c>
    </row>
    <row r="452" spans="1:9" ht="15" x14ac:dyDescent="0.2">
      <c r="A452" s="74" t="s">
        <v>410</v>
      </c>
      <c r="B452" s="28">
        <v>38534</v>
      </c>
      <c r="C452" s="27">
        <v>2985</v>
      </c>
      <c r="D452" s="27">
        <v>1554</v>
      </c>
      <c r="E452" s="27">
        <v>1431</v>
      </c>
      <c r="F452" s="27">
        <v>0</v>
      </c>
      <c r="G452" s="27">
        <v>0</v>
      </c>
      <c r="H452" s="29">
        <v>0</v>
      </c>
      <c r="I452" s="29">
        <v>0</v>
      </c>
    </row>
    <row r="453" spans="1:9" ht="15" x14ac:dyDescent="0.2">
      <c r="A453" s="74" t="s">
        <v>411</v>
      </c>
      <c r="B453" s="28">
        <v>38534</v>
      </c>
      <c r="C453" s="27">
        <v>2992</v>
      </c>
      <c r="D453" s="27">
        <v>1556</v>
      </c>
      <c r="E453" s="27">
        <v>1436</v>
      </c>
      <c r="F453" s="27">
        <v>0</v>
      </c>
      <c r="G453" s="27">
        <v>0</v>
      </c>
      <c r="H453" s="29">
        <v>0</v>
      </c>
      <c r="I453" s="29">
        <v>0</v>
      </c>
    </row>
    <row r="454" spans="1:9" ht="15" x14ac:dyDescent="0.2">
      <c r="A454" s="74" t="s">
        <v>412</v>
      </c>
      <c r="B454" s="28">
        <v>38534</v>
      </c>
      <c r="C454" s="27">
        <v>2985</v>
      </c>
      <c r="D454" s="27">
        <v>1554</v>
      </c>
      <c r="E454" s="27">
        <v>1431</v>
      </c>
      <c r="F454" s="27">
        <v>0</v>
      </c>
      <c r="G454" s="27">
        <v>0</v>
      </c>
      <c r="H454" s="29">
        <v>0</v>
      </c>
      <c r="I454" s="29">
        <v>0</v>
      </c>
    </row>
    <row r="455" spans="1:9" ht="15" x14ac:dyDescent="0.2">
      <c r="A455" s="74" t="s">
        <v>834</v>
      </c>
      <c r="B455" s="28">
        <v>38534</v>
      </c>
      <c r="C455" s="27">
        <f>SUM(D455:I455)</f>
        <v>3233</v>
      </c>
      <c r="D455" s="27">
        <v>1610</v>
      </c>
      <c r="E455" s="27">
        <v>1623</v>
      </c>
      <c r="F455" s="27">
        <v>0</v>
      </c>
      <c r="G455" s="27">
        <v>0</v>
      </c>
      <c r="H455" s="29">
        <v>0</v>
      </c>
      <c r="I455" s="29">
        <v>0</v>
      </c>
    </row>
    <row r="456" spans="1:9" ht="15" x14ac:dyDescent="0.2">
      <c r="A456" s="74" t="s">
        <v>413</v>
      </c>
      <c r="B456" s="28">
        <v>38534</v>
      </c>
      <c r="C456" s="27">
        <v>3034</v>
      </c>
      <c r="D456" s="27">
        <v>1623</v>
      </c>
      <c r="E456" s="27">
        <v>1411</v>
      </c>
      <c r="F456" s="27">
        <v>0</v>
      </c>
      <c r="G456" s="27">
        <v>0</v>
      </c>
      <c r="H456" s="29">
        <v>0</v>
      </c>
      <c r="I456" s="29">
        <v>0</v>
      </c>
    </row>
    <row r="457" spans="1:9" ht="15" x14ac:dyDescent="0.2">
      <c r="A457" s="74" t="s">
        <v>414</v>
      </c>
      <c r="B457" s="28">
        <v>38534</v>
      </c>
      <c r="C457" s="27">
        <v>3010</v>
      </c>
      <c r="D457" s="27">
        <v>1568</v>
      </c>
      <c r="E457" s="27">
        <v>1442</v>
      </c>
      <c r="F457" s="27">
        <v>0</v>
      </c>
      <c r="G457" s="27">
        <v>0</v>
      </c>
      <c r="H457" s="29">
        <v>0</v>
      </c>
      <c r="I457" s="29">
        <v>0</v>
      </c>
    </row>
    <row r="458" spans="1:9" ht="15" x14ac:dyDescent="0.2">
      <c r="A458" s="74" t="s">
        <v>415</v>
      </c>
      <c r="B458" s="28">
        <v>38534</v>
      </c>
      <c r="C458" s="27">
        <v>3613</v>
      </c>
      <c r="D458" s="27">
        <v>1540</v>
      </c>
      <c r="E458" s="27">
        <v>2073</v>
      </c>
      <c r="F458" s="27">
        <v>0</v>
      </c>
      <c r="G458" s="27">
        <v>0</v>
      </c>
      <c r="H458" s="29">
        <v>0</v>
      </c>
      <c r="I458" s="29">
        <v>0</v>
      </c>
    </row>
    <row r="459" spans="1:9" ht="15" x14ac:dyDescent="0.2">
      <c r="A459" s="74" t="s">
        <v>416</v>
      </c>
      <c r="B459" s="28">
        <v>38534</v>
      </c>
      <c r="C459" s="27">
        <v>3562</v>
      </c>
      <c r="D459" s="27">
        <v>1549</v>
      </c>
      <c r="E459" s="27">
        <v>2013</v>
      </c>
      <c r="F459" s="27">
        <v>0</v>
      </c>
      <c r="G459" s="27">
        <v>0</v>
      </c>
      <c r="H459" s="29">
        <v>0</v>
      </c>
      <c r="I459" s="29">
        <v>0</v>
      </c>
    </row>
    <row r="460" spans="1:9" ht="15.75" x14ac:dyDescent="0.25">
      <c r="A460" s="4" t="s">
        <v>887</v>
      </c>
      <c r="B460" s="30">
        <v>38534</v>
      </c>
      <c r="C460" s="27">
        <f>SUM(D460:G460)</f>
        <v>3484</v>
      </c>
      <c r="D460" s="73">
        <v>1974</v>
      </c>
      <c r="E460" s="73">
        <v>1510</v>
      </c>
      <c r="F460" s="73">
        <v>0</v>
      </c>
      <c r="G460" s="73">
        <v>0</v>
      </c>
      <c r="H460" s="27"/>
      <c r="I460" s="27"/>
    </row>
    <row r="461" spans="1:9" ht="15" x14ac:dyDescent="0.2">
      <c r="A461" s="74" t="s">
        <v>417</v>
      </c>
      <c r="B461" s="28">
        <v>38534</v>
      </c>
      <c r="C461" s="27">
        <v>3015</v>
      </c>
      <c r="D461" s="27">
        <v>1570</v>
      </c>
      <c r="E461" s="27">
        <v>1445</v>
      </c>
      <c r="F461" s="27">
        <v>0</v>
      </c>
      <c r="G461" s="27">
        <v>0</v>
      </c>
      <c r="H461" s="29">
        <v>0</v>
      </c>
      <c r="I461" s="29">
        <v>0</v>
      </c>
    </row>
    <row r="462" spans="1:9" ht="15" x14ac:dyDescent="0.2">
      <c r="A462" s="74" t="s">
        <v>418</v>
      </c>
      <c r="B462" s="28">
        <v>38534</v>
      </c>
      <c r="C462" s="27">
        <v>3035</v>
      </c>
      <c r="D462" s="27">
        <v>1598</v>
      </c>
      <c r="E462" s="27">
        <v>1437</v>
      </c>
      <c r="F462" s="27">
        <v>0</v>
      </c>
      <c r="G462" s="27">
        <v>0</v>
      </c>
      <c r="H462" s="29">
        <v>0</v>
      </c>
      <c r="I462" s="29">
        <v>0</v>
      </c>
    </row>
    <row r="463" spans="1:9" ht="15" x14ac:dyDescent="0.2">
      <c r="A463" s="74" t="s">
        <v>419</v>
      </c>
      <c r="B463" s="28">
        <v>38534</v>
      </c>
      <c r="C463" s="27">
        <v>3040</v>
      </c>
      <c r="D463" s="27">
        <v>1588</v>
      </c>
      <c r="E463" s="27">
        <v>1452</v>
      </c>
      <c r="F463" s="27">
        <v>0</v>
      </c>
      <c r="G463" s="27">
        <v>0</v>
      </c>
      <c r="H463" s="29">
        <v>0</v>
      </c>
      <c r="I463" s="29">
        <v>0</v>
      </c>
    </row>
    <row r="464" spans="1:9" ht="15" x14ac:dyDescent="0.2">
      <c r="A464" s="74" t="s">
        <v>420</v>
      </c>
      <c r="B464" s="28">
        <v>38534</v>
      </c>
      <c r="C464" s="27">
        <v>3016</v>
      </c>
      <c r="D464" s="27">
        <v>1571</v>
      </c>
      <c r="E464" s="27">
        <v>1445</v>
      </c>
      <c r="F464" s="27">
        <v>0</v>
      </c>
      <c r="G464" s="27">
        <v>0</v>
      </c>
      <c r="H464" s="29">
        <v>0</v>
      </c>
      <c r="I464" s="29">
        <v>0</v>
      </c>
    </row>
    <row r="465" spans="1:9" ht="15" x14ac:dyDescent="0.2">
      <c r="A465" s="74" t="s">
        <v>421</v>
      </c>
      <c r="B465" s="28">
        <v>38534</v>
      </c>
      <c r="C465" s="27">
        <v>3022</v>
      </c>
      <c r="D465" s="27">
        <v>1516</v>
      </c>
      <c r="E465" s="27">
        <v>1506</v>
      </c>
      <c r="F465" s="27">
        <v>0</v>
      </c>
      <c r="G465" s="27">
        <v>0</v>
      </c>
      <c r="H465" s="29">
        <v>0</v>
      </c>
      <c r="I465" s="29">
        <v>0</v>
      </c>
    </row>
    <row r="466" spans="1:9" ht="15" x14ac:dyDescent="0.2">
      <c r="A466" s="75" t="s">
        <v>422</v>
      </c>
      <c r="B466" s="30">
        <v>38534</v>
      </c>
      <c r="C466" s="29">
        <v>3497</v>
      </c>
      <c r="D466" s="29">
        <v>882</v>
      </c>
      <c r="E466" s="29">
        <v>0</v>
      </c>
      <c r="F466" s="29">
        <v>1230</v>
      </c>
      <c r="G466" s="29">
        <v>0</v>
      </c>
      <c r="H466" s="29">
        <v>1385</v>
      </c>
      <c r="I466" s="29">
        <v>0</v>
      </c>
    </row>
    <row r="467" spans="1:9" ht="15" x14ac:dyDescent="0.2">
      <c r="A467" s="75" t="s">
        <v>835</v>
      </c>
      <c r="B467" s="30">
        <v>38534</v>
      </c>
      <c r="C467" s="29">
        <f>SUM(D467:I467)</f>
        <v>3471</v>
      </c>
      <c r="D467" s="29">
        <v>876</v>
      </c>
      <c r="E467" s="29">
        <v>0</v>
      </c>
      <c r="F467" s="29">
        <v>1205</v>
      </c>
      <c r="G467" s="29">
        <v>0</v>
      </c>
      <c r="H467" s="29">
        <v>1390</v>
      </c>
      <c r="I467" s="29">
        <v>0</v>
      </c>
    </row>
    <row r="468" spans="1:9" ht="15" x14ac:dyDescent="0.2">
      <c r="A468" s="75" t="s">
        <v>423</v>
      </c>
      <c r="B468" s="30">
        <v>38534</v>
      </c>
      <c r="C468" s="29">
        <v>2659</v>
      </c>
      <c r="D468" s="29">
        <v>474</v>
      </c>
      <c r="E468" s="29">
        <v>0</v>
      </c>
      <c r="F468" s="29">
        <v>0</v>
      </c>
      <c r="G468" s="29">
        <v>0</v>
      </c>
      <c r="H468" s="29">
        <v>2185</v>
      </c>
      <c r="I468" s="29">
        <v>0</v>
      </c>
    </row>
    <row r="469" spans="1:9" ht="15" x14ac:dyDescent="0.2">
      <c r="A469" s="27" t="s">
        <v>889</v>
      </c>
      <c r="B469" s="28">
        <v>42859</v>
      </c>
      <c r="C469" s="27">
        <v>3000</v>
      </c>
      <c r="D469" s="27">
        <v>1484</v>
      </c>
      <c r="E469" s="27">
        <v>1514</v>
      </c>
      <c r="F469" s="27">
        <v>0</v>
      </c>
      <c r="G469" s="27">
        <v>2</v>
      </c>
      <c r="H469" s="27">
        <v>0</v>
      </c>
      <c r="I469" s="27">
        <v>0</v>
      </c>
    </row>
    <row r="470" spans="1:9" ht="15" x14ac:dyDescent="0.2">
      <c r="A470" s="27" t="s">
        <v>890</v>
      </c>
      <c r="B470" s="28">
        <v>42859</v>
      </c>
      <c r="C470" s="27">
        <v>2988</v>
      </c>
      <c r="D470" s="27">
        <v>1488</v>
      </c>
      <c r="E470" s="27">
        <v>1498</v>
      </c>
      <c r="F470" s="27">
        <v>0</v>
      </c>
      <c r="G470" s="27">
        <v>2</v>
      </c>
      <c r="H470" s="27">
        <v>0</v>
      </c>
      <c r="I470" s="27">
        <v>0</v>
      </c>
    </row>
    <row r="471" spans="1:9" ht="15" x14ac:dyDescent="0.2">
      <c r="A471" s="27" t="s">
        <v>876</v>
      </c>
      <c r="B471" s="28">
        <v>42859</v>
      </c>
      <c r="C471" s="27">
        <v>3010</v>
      </c>
      <c r="D471" s="27">
        <v>1480</v>
      </c>
      <c r="E471" s="27">
        <v>1528</v>
      </c>
      <c r="F471" s="27">
        <v>0</v>
      </c>
      <c r="G471" s="27">
        <v>2</v>
      </c>
      <c r="H471" s="27">
        <v>0</v>
      </c>
      <c r="I471" s="27">
        <v>0</v>
      </c>
    </row>
    <row r="472" spans="1:9" ht="15" x14ac:dyDescent="0.2">
      <c r="A472" s="27" t="s">
        <v>892</v>
      </c>
      <c r="B472" s="28">
        <v>42736</v>
      </c>
      <c r="C472" s="27">
        <v>3498</v>
      </c>
      <c r="D472" s="27">
        <v>458</v>
      </c>
      <c r="E472" s="27">
        <v>0</v>
      </c>
      <c r="F472" s="27">
        <v>1617</v>
      </c>
      <c r="G472" s="27">
        <v>199</v>
      </c>
      <c r="H472" s="27">
        <v>1224</v>
      </c>
      <c r="I472" s="27">
        <v>0</v>
      </c>
    </row>
    <row r="473" spans="1:9" ht="15" x14ac:dyDescent="0.2">
      <c r="A473" s="27" t="s">
        <v>893</v>
      </c>
      <c r="B473" s="28">
        <v>42736</v>
      </c>
      <c r="C473" s="27">
        <v>3506</v>
      </c>
      <c r="D473" s="27">
        <v>862</v>
      </c>
      <c r="E473" s="27">
        <v>0</v>
      </c>
      <c r="F473" s="27">
        <v>1842</v>
      </c>
      <c r="G473" s="27">
        <v>2</v>
      </c>
      <c r="H473" s="27">
        <v>800</v>
      </c>
      <c r="I473" s="27">
        <v>0</v>
      </c>
    </row>
    <row r="474" spans="1:9" ht="15" x14ac:dyDescent="0.2">
      <c r="A474" s="27" t="s">
        <v>894</v>
      </c>
      <c r="B474" s="28">
        <v>42736</v>
      </c>
      <c r="C474" s="27">
        <v>3501</v>
      </c>
      <c r="D474" s="27">
        <v>739</v>
      </c>
      <c r="E474" s="27">
        <v>0</v>
      </c>
      <c r="F474" s="27">
        <v>1948</v>
      </c>
      <c r="G474" s="27">
        <v>2</v>
      </c>
      <c r="H474" s="27">
        <v>812</v>
      </c>
      <c r="I474" s="27">
        <v>0</v>
      </c>
    </row>
    <row r="475" spans="1:9" ht="15" x14ac:dyDescent="0.2">
      <c r="A475" s="27" t="s">
        <v>895</v>
      </c>
      <c r="B475" s="28">
        <v>42736</v>
      </c>
      <c r="C475" s="27">
        <v>3567</v>
      </c>
      <c r="D475" s="27">
        <v>871</v>
      </c>
      <c r="E475" s="27">
        <v>0</v>
      </c>
      <c r="F475" s="27">
        <v>1805</v>
      </c>
      <c r="G475" s="27">
        <v>2</v>
      </c>
      <c r="H475" s="27">
        <v>889</v>
      </c>
      <c r="I475" s="27">
        <v>3567</v>
      </c>
    </row>
    <row r="476" spans="1:9" ht="15" x14ac:dyDescent="0.2">
      <c r="A476" s="27" t="s">
        <v>896</v>
      </c>
      <c r="B476" s="28">
        <v>42736</v>
      </c>
      <c r="C476" s="27">
        <v>3570</v>
      </c>
      <c r="D476" s="27">
        <v>1334</v>
      </c>
      <c r="E476" s="27">
        <v>2234</v>
      </c>
      <c r="F476" s="27">
        <v>0</v>
      </c>
      <c r="G476" s="27">
        <v>2</v>
      </c>
      <c r="H476" s="27">
        <v>0</v>
      </c>
      <c r="I476" s="27">
        <v>0</v>
      </c>
    </row>
    <row r="477" spans="1:9" ht="15" x14ac:dyDescent="0.2">
      <c r="A477" s="27" t="s">
        <v>897</v>
      </c>
      <c r="B477" s="28">
        <v>42736</v>
      </c>
      <c r="C477" s="27">
        <v>3686</v>
      </c>
      <c r="D477" s="111">
        <v>0</v>
      </c>
      <c r="E477" s="111">
        <v>0</v>
      </c>
      <c r="F477" s="111">
        <v>0</v>
      </c>
      <c r="G477" s="111">
        <v>544</v>
      </c>
      <c r="H477" s="111">
        <v>3142</v>
      </c>
      <c r="I477" s="111">
        <v>0</v>
      </c>
    </row>
  </sheetData>
  <autoFilter ref="A4:I431">
    <filterColumn colId="5" showButton="0"/>
  </autoFilter>
  <sortState ref="A10:I467">
    <sortCondition ref="A9"/>
  </sortState>
  <mergeCells count="7">
    <mergeCell ref="F7:G7"/>
    <mergeCell ref="B2:E2"/>
    <mergeCell ref="F4:G4"/>
    <mergeCell ref="B5:E5"/>
    <mergeCell ref="F5:I5"/>
    <mergeCell ref="B6:E6"/>
    <mergeCell ref="F6:I6"/>
  </mergeCells>
  <pageMargins left="0.19685039370078741" right="0.19685039370078741" top="0" bottom="0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C8EAE6E724E4E9CE0368D6A12F912" ma:contentTypeVersion="1" ma:contentTypeDescription="Crie um novo documento." ma:contentTypeScope="" ma:versionID="a5f84787bd52d5ff4a0cd3591cb8d9e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7df3e864a1ba1b0c791d115cbe994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EB7B4F-A207-4C51-8C26-A5B61E815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654B0-681F-47C8-B2B6-FC507B461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28B9-BE86-4BBE-ABCE-808F024C7E68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Charter Cia GI À VISTA</vt:lpstr>
      <vt:lpstr>Executivo Estrangeiro</vt:lpstr>
      <vt:lpstr>Aeroporto</vt:lpstr>
      <vt:lpstr>Executivo Brasileira</vt:lpstr>
      <vt:lpstr>Tarifas Embarque e Conexão</vt:lpstr>
      <vt:lpstr>FIR ORIGEM</vt:lpstr>
      <vt:lpstr>ORIGEM</vt:lpstr>
      <vt:lpstr>DESTINO</vt:lpstr>
      <vt:lpstr>FIR DESTINO</vt:lpstr>
      <vt:lpstr>TABELA FATOR PESO</vt:lpstr>
      <vt:lpstr>PAN G2</vt:lpstr>
      <vt:lpstr>AEROP TARIF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KatiaSantosGRUAIRPORT</dc:creator>
  <cp:lastModifiedBy>AMANDA  SANTOS</cp:lastModifiedBy>
  <cp:lastPrinted>2016-02-21T21:04:07Z</cp:lastPrinted>
  <dcterms:created xsi:type="dcterms:W3CDTF">2009-01-23T10:19:39Z</dcterms:created>
  <dcterms:modified xsi:type="dcterms:W3CDTF">2026-01-08T16:46:45Z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0x0101001DEC8EAE6E724E4E9CE0368D6A12F912</vt:lpwstr>
  </property>
</Properties>
</file>